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5在宅サービス\00自己点検シート\R6年度修正\HP\"/>
    </mc:Choice>
  </mc:AlternateContent>
  <bookViews>
    <workbookView xWindow="0" yWindow="0" windowWidth="19200" windowHeight="6970" tabRatio="844"/>
  </bookViews>
  <sheets>
    <sheet name="フェイスシート" sheetId="39" r:id="rId1"/>
    <sheet name="１．点検シート（人員・設備・運営） " sheetId="28" r:id="rId2"/>
    <sheet name="２．点検リスト①" sheetId="44" r:id="rId3"/>
    <sheet name="２．点検リスト②" sheetId="45" r:id="rId4"/>
    <sheet name="２．点検リスト③" sheetId="46" r:id="rId5"/>
    <sheet name="２．点検リスト④" sheetId="47" r:id="rId6"/>
    <sheet name="勤務体制（1枚版）" sheetId="33" r:id="rId7"/>
    <sheet name="勤務体制（100名）" sheetId="34" r:id="rId8"/>
    <sheet name="シフト記号表（勤務時間帯）" sheetId="35" r:id="rId9"/>
    <sheet name="記入方法" sheetId="36" r:id="rId10"/>
    <sheet name="プルダウン・リスト" sheetId="37" r:id="rId11"/>
    <sheet name="４．点検シート（加算等） " sheetId="38" r:id="rId12"/>
    <sheet name="４．処遇改善加算(Ⅴの場合)" sheetId="43" r:id="rId13"/>
    <sheet name="（別紙１）規模確認" sheetId="21" r:id="rId14"/>
    <sheet name="（別紙２）サービス提供体制①" sheetId="23" r:id="rId15"/>
    <sheet name="（別紙3）サービス提供体制②" sheetId="24" r:id="rId16"/>
    <sheet name="（別紙４）サービス提供体制③" sheetId="25" r:id="rId17"/>
    <sheet name="（別紙５）サービス提供体制④" sheetId="26" r:id="rId18"/>
  </sheets>
  <externalReferences>
    <externalReference r:id="rId19"/>
    <externalReference r:id="rId20"/>
    <externalReference r:id="rId21"/>
    <externalReference r:id="rId22"/>
    <externalReference r:id="rId23"/>
  </externalReferences>
  <definedNames>
    <definedName name="【記載例】シフト記号" localSheetId="8">'シフト記号表（勤務時間帯）'!$C$6:$C$35</definedName>
    <definedName name="【記載例】シフト記号">'[1]【記載例】シフト記号表（勤務時間帯）'!$C$6:$C$35</definedName>
    <definedName name="ｋ">#N/A</definedName>
    <definedName name="_xlnm.Print_Area" localSheetId="14">'（別紙２）サービス提供体制①'!$A$1:$Q$61</definedName>
    <definedName name="_xlnm.Print_Area" localSheetId="15">'（別紙3）サービス提供体制②'!$A$1:$Q$62</definedName>
    <definedName name="_xlnm.Print_Area" localSheetId="16">'（別紙４）サービス提供体制③'!$A$1:$Q$62</definedName>
    <definedName name="_xlnm.Print_Area" localSheetId="17">'（別紙５）サービス提供体制④'!$A$1:$P$61</definedName>
    <definedName name="_xlnm.Print_Area" localSheetId="1">'１．点検シート（人員・設備・運営） '!$A$1:$I$162</definedName>
    <definedName name="_xlnm.Print_Area" localSheetId="2">'２．点検リスト①'!$A$1:$AA$86</definedName>
    <definedName name="_xlnm.Print_Area" localSheetId="3">'２．点検リスト②'!$A$1:$U$45</definedName>
    <definedName name="_xlnm.Print_Area" localSheetId="4">'２．点検リスト③'!$A$1:$AB$70</definedName>
    <definedName name="_xlnm.Print_Area" localSheetId="5">'２．点検リスト④'!$A$1:$K$82</definedName>
    <definedName name="_xlnm.Print_Area" localSheetId="12">'４．処遇改善加算(Ⅴの場合)'!$A$1:$E$185</definedName>
    <definedName name="_xlnm.Print_Area" localSheetId="11">'４．点検シート（加算等） '!$A$1:$F$196</definedName>
    <definedName name="_xlnm.Print_Area" localSheetId="0">フェイスシート!$A$1:$M$64</definedName>
    <definedName name="_xlnm.Print_Area" localSheetId="9">記入方法!$B$1:$P$85</definedName>
    <definedName name="_xlnm.Print_Area" localSheetId="7">'勤務体制（100名）'!$A$1:$BF$332</definedName>
    <definedName name="_xlnm.Print_Area" localSheetId="6">'勤務体制（1枚版）'!$A$1:$BF$71</definedName>
    <definedName name="_xlnm.Print_Titles" localSheetId="1">'１．点検シート（人員・設備・運営） '!$5:$6</definedName>
    <definedName name="_xlnm.Print_Titles" localSheetId="12">'４．処遇改善加算(Ⅴの場合)'!$3:$3</definedName>
    <definedName name="_xlnm.Print_Titles" localSheetId="11">'４．点検シート（加算等） '!$3:$3</definedName>
    <definedName name="_xlnm.Print_Titles" localSheetId="7">'勤務体制（100名）'!$1:$21</definedName>
    <definedName name="_xlnm.Print_Titles" localSheetId="6">'勤務体制（1枚版）'!$1:$21</definedName>
    <definedName name="サービス種別">[2]サービス種類一覧!$B$4:$B$20</definedName>
    <definedName name="サービス種類">[3]サービス種類一覧!$C$4:$C$20</definedName>
    <definedName name="サービス名">#N/A</definedName>
    <definedName name="サービス名称">#N/A</definedName>
    <definedName name="シフト記号表" localSheetId="10">'[1]シフト記号表（勤務時間帯）'!$C$6:$C$35</definedName>
    <definedName name="シフト記号表" localSheetId="9">'[1]シフト記号表（勤務時間帯）'!$C$6:$C$35</definedName>
    <definedName name="シフト記号表">'シフト記号表（勤務時間帯）'!$C$6:$C$35</definedName>
    <definedName name="だだ">#N/A</definedName>
    <definedName name="っっｋ">#N/A</definedName>
    <definedName name="っっっっｌ">#N/A</definedName>
    <definedName name="介護職員">プルダウン・リスト!$F$13:$F$25</definedName>
    <definedName name="確認">#N/A</definedName>
    <definedName name="看護職員">プルダウン・リスト!$E$13:$E$25</definedName>
    <definedName name="管理者">プルダウン・リスト!$C$13:$C$25</definedName>
    <definedName name="機能訓練指導員">プルダウン・リスト!$G$13:$G$25</definedName>
    <definedName name="種類">[4]サービス種類一覧!$A$4:$A$20</definedName>
    <definedName name="職種" localSheetId="12">[5]プルダウン!$C$12:$K$12</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S25" i="35" l="1"/>
  <c r="U25" i="35" s="1"/>
  <c r="Q25" i="35"/>
  <c r="K25" i="35"/>
  <c r="S24" i="35"/>
  <c r="U24" i="35" s="1"/>
  <c r="Q24" i="35"/>
  <c r="K24" i="35"/>
  <c r="S23" i="35"/>
  <c r="U23" i="35" s="1"/>
  <c r="Q23" i="35"/>
  <c r="K23" i="35"/>
  <c r="S22" i="35"/>
  <c r="U22" i="35" s="1"/>
  <c r="Q22" i="35"/>
  <c r="K22" i="35"/>
  <c r="S21" i="35"/>
  <c r="U21" i="35" s="1"/>
  <c r="Q21" i="35"/>
  <c r="K21" i="35"/>
  <c r="S20" i="35"/>
  <c r="U20" i="35" s="1"/>
  <c r="Q20" i="35"/>
  <c r="K20" i="35"/>
  <c r="S19" i="35"/>
  <c r="U19" i="35" s="1"/>
  <c r="Q19" i="35"/>
  <c r="K19" i="35"/>
  <c r="S18" i="35"/>
  <c r="U18" i="35" s="1"/>
  <c r="Q18" i="35"/>
  <c r="K18" i="35"/>
  <c r="S17" i="35"/>
  <c r="U17" i="35" s="1"/>
  <c r="Q17" i="35"/>
  <c r="K17" i="35"/>
  <c r="S16" i="35"/>
  <c r="U16" i="35" s="1"/>
  <c r="Q16" i="35"/>
  <c r="K16" i="35"/>
  <c r="S15" i="35"/>
  <c r="U15" i="35" s="1"/>
  <c r="Q15" i="35"/>
  <c r="K15" i="35"/>
  <c r="S14" i="35"/>
  <c r="U14" i="35" s="1"/>
  <c r="Q14" i="35"/>
  <c r="K14" i="35"/>
  <c r="S13" i="35"/>
  <c r="Q13" i="35"/>
  <c r="U13" i="35" s="1"/>
  <c r="K13" i="35"/>
  <c r="S12" i="35"/>
  <c r="Q12" i="35"/>
  <c r="U12" i="35" s="1"/>
  <c r="K12" i="35"/>
  <c r="S11" i="35"/>
  <c r="Q11" i="35"/>
  <c r="U11" i="35" s="1"/>
  <c r="K11" i="35"/>
  <c r="S10" i="35"/>
  <c r="Q10" i="35"/>
  <c r="U10" i="35" s="1"/>
  <c r="K10" i="35"/>
  <c r="S9" i="35"/>
  <c r="Q9" i="35"/>
  <c r="U9" i="35" s="1"/>
  <c r="K9" i="35"/>
  <c r="S8" i="35"/>
  <c r="Q8" i="35"/>
  <c r="U8" i="35" s="1"/>
  <c r="K8" i="35"/>
  <c r="S7" i="35"/>
  <c r="Q7" i="35"/>
  <c r="U7" i="35" s="1"/>
  <c r="K7" i="35"/>
  <c r="S6" i="35"/>
  <c r="Q6" i="35"/>
  <c r="U6" i="35" s="1"/>
  <c r="K6" i="35"/>
  <c r="U320" i="34"/>
  <c r="AW332" i="34"/>
  <c r="AV332" i="34"/>
  <c r="AU332" i="34"/>
  <c r="AT332" i="34"/>
  <c r="AS332" i="34"/>
  <c r="AR332" i="34"/>
  <c r="AQ332" i="34"/>
  <c r="AP332" i="34"/>
  <c r="AO332" i="34"/>
  <c r="AN332" i="34"/>
  <c r="AM332" i="34"/>
  <c r="AL332" i="34"/>
  <c r="AK332" i="34"/>
  <c r="AJ332" i="34"/>
  <c r="AI332" i="34"/>
  <c r="AH332" i="34"/>
  <c r="AG332" i="34"/>
  <c r="AF332" i="34"/>
  <c r="AE332" i="34"/>
  <c r="AD332" i="34"/>
  <c r="AC332" i="34"/>
  <c r="AB332" i="34"/>
  <c r="AA332" i="34"/>
  <c r="Z332" i="34"/>
  <c r="Y332" i="34"/>
  <c r="X332" i="34"/>
  <c r="W332" i="34"/>
  <c r="V332" i="34"/>
  <c r="U332" i="34"/>
  <c r="T332" i="34"/>
  <c r="S332" i="34"/>
  <c r="AW327" i="34"/>
  <c r="AV327" i="34"/>
  <c r="AU327" i="34"/>
  <c r="AT327" i="34"/>
  <c r="AS327" i="34"/>
  <c r="AR327" i="34"/>
  <c r="AQ327" i="34"/>
  <c r="AP327" i="34"/>
  <c r="AO327" i="34"/>
  <c r="AN327" i="34"/>
  <c r="AM327" i="34"/>
  <c r="AL327" i="34"/>
  <c r="AK327" i="34"/>
  <c r="AJ327" i="34"/>
  <c r="AI327" i="34"/>
  <c r="AH327" i="34"/>
  <c r="AG327" i="34"/>
  <c r="AF327" i="34"/>
  <c r="AE327" i="34"/>
  <c r="AD327" i="34"/>
  <c r="AC327" i="34"/>
  <c r="AB327" i="34"/>
  <c r="AA327" i="34"/>
  <c r="Z327" i="34"/>
  <c r="Y327" i="34"/>
  <c r="X327" i="34"/>
  <c r="W327" i="34"/>
  <c r="V327" i="34"/>
  <c r="U327" i="34"/>
  <c r="T327" i="34"/>
  <c r="S327" i="34"/>
  <c r="AW321" i="34"/>
  <c r="AV321" i="34"/>
  <c r="AU321" i="34"/>
  <c r="AT321" i="34"/>
  <c r="AS321" i="34"/>
  <c r="AR321" i="34"/>
  <c r="AQ321" i="34"/>
  <c r="AP321" i="34"/>
  <c r="AO321" i="34"/>
  <c r="AN321" i="34"/>
  <c r="AM321" i="34"/>
  <c r="AL321" i="34"/>
  <c r="AK321" i="34"/>
  <c r="AJ321" i="34"/>
  <c r="AI321" i="34"/>
  <c r="AH321" i="34"/>
  <c r="AG321" i="34"/>
  <c r="AF321" i="34"/>
  <c r="AE321" i="34"/>
  <c r="AD321" i="34"/>
  <c r="AC321" i="34"/>
  <c r="AB321" i="34"/>
  <c r="AA321" i="34"/>
  <c r="Z321" i="34"/>
  <c r="Y321" i="34"/>
  <c r="X321" i="34"/>
  <c r="W321" i="34"/>
  <c r="V321" i="34"/>
  <c r="U321" i="34"/>
  <c r="T321" i="34"/>
  <c r="S321" i="34"/>
  <c r="F321" i="34"/>
  <c r="AW320" i="34"/>
  <c r="AV320" i="34"/>
  <c r="AU320" i="34"/>
  <c r="AT320" i="34"/>
  <c r="AS320" i="34"/>
  <c r="AR320" i="34"/>
  <c r="AQ320" i="34"/>
  <c r="AP320" i="34"/>
  <c r="AO320" i="34"/>
  <c r="AN320" i="34"/>
  <c r="AM320" i="34"/>
  <c r="AL320" i="34"/>
  <c r="AK320" i="34"/>
  <c r="AJ320" i="34"/>
  <c r="AI320" i="34"/>
  <c r="AH320" i="34"/>
  <c r="AG320" i="34"/>
  <c r="AF320" i="34"/>
  <c r="AE320" i="34"/>
  <c r="AD320" i="34"/>
  <c r="AC320" i="34"/>
  <c r="AB320" i="34"/>
  <c r="AA320" i="34"/>
  <c r="Z320" i="34"/>
  <c r="Y320" i="34"/>
  <c r="X320" i="34"/>
  <c r="W320" i="34"/>
  <c r="V320" i="34"/>
  <c r="T320" i="34"/>
  <c r="S320" i="34"/>
  <c r="AW318" i="34"/>
  <c r="AV318" i="34"/>
  <c r="AU318" i="34"/>
  <c r="AT318" i="34"/>
  <c r="AS318" i="34"/>
  <c r="AR318" i="34"/>
  <c r="AQ318" i="34"/>
  <c r="AP318" i="34"/>
  <c r="AO318" i="34"/>
  <c r="AN318" i="34"/>
  <c r="AM318" i="34"/>
  <c r="AL318" i="34"/>
  <c r="AK318" i="34"/>
  <c r="AJ318" i="34"/>
  <c r="AI318" i="34"/>
  <c r="AH318" i="34"/>
  <c r="AG318" i="34"/>
  <c r="AF318" i="34"/>
  <c r="AE318" i="34"/>
  <c r="AD318" i="34"/>
  <c r="AC318" i="34"/>
  <c r="AB318" i="34"/>
  <c r="AA318" i="34"/>
  <c r="Z318" i="34"/>
  <c r="Y318" i="34"/>
  <c r="X318" i="34"/>
  <c r="W318" i="34"/>
  <c r="V318" i="34"/>
  <c r="U318" i="34"/>
  <c r="T318" i="34"/>
  <c r="S318" i="34"/>
  <c r="F318" i="34"/>
  <c r="AW317" i="34"/>
  <c r="AV317" i="34"/>
  <c r="AU317" i="34"/>
  <c r="AT317" i="34"/>
  <c r="AS317" i="34"/>
  <c r="AR317" i="34"/>
  <c r="AQ317" i="34"/>
  <c r="AP317" i="34"/>
  <c r="AO317" i="34"/>
  <c r="AN317" i="34"/>
  <c r="AM317" i="34"/>
  <c r="AL317" i="34"/>
  <c r="AK317" i="34"/>
  <c r="AJ317" i="34"/>
  <c r="AI317" i="34"/>
  <c r="AH317" i="34"/>
  <c r="AG317" i="34"/>
  <c r="AF317" i="34"/>
  <c r="AE317" i="34"/>
  <c r="AD317" i="34"/>
  <c r="AC317" i="34"/>
  <c r="AB317" i="34"/>
  <c r="AA317" i="34"/>
  <c r="Z317" i="34"/>
  <c r="Y317" i="34"/>
  <c r="X317" i="34"/>
  <c r="W317" i="34"/>
  <c r="V317" i="34"/>
  <c r="U317" i="34"/>
  <c r="T317" i="34"/>
  <c r="S317" i="34"/>
  <c r="AW315" i="34"/>
  <c r="AV315" i="34"/>
  <c r="AU315" i="34"/>
  <c r="AT315" i="34"/>
  <c r="AS315" i="34"/>
  <c r="AR315" i="34"/>
  <c r="AQ315" i="34"/>
  <c r="AP315" i="34"/>
  <c r="AO315" i="34"/>
  <c r="AN315" i="34"/>
  <c r="AM315" i="34"/>
  <c r="AL315" i="34"/>
  <c r="AK315" i="34"/>
  <c r="AJ315" i="34"/>
  <c r="AI315" i="34"/>
  <c r="AH315" i="34"/>
  <c r="AG315" i="34"/>
  <c r="AF315" i="34"/>
  <c r="AE315" i="34"/>
  <c r="AD315" i="34"/>
  <c r="AC315" i="34"/>
  <c r="AB315" i="34"/>
  <c r="AA315" i="34"/>
  <c r="Z315" i="34"/>
  <c r="Y315" i="34"/>
  <c r="X315" i="34"/>
  <c r="W315" i="34"/>
  <c r="V315" i="34"/>
  <c r="U315" i="34"/>
  <c r="T315" i="34"/>
  <c r="S315" i="34"/>
  <c r="F315" i="34"/>
  <c r="AW314" i="34"/>
  <c r="AV314" i="34"/>
  <c r="AU314" i="34"/>
  <c r="AT314" i="34"/>
  <c r="AS314" i="34"/>
  <c r="AR314" i="34"/>
  <c r="AQ314" i="34"/>
  <c r="AP314" i="34"/>
  <c r="AO314" i="34"/>
  <c r="AN314" i="34"/>
  <c r="AM314" i="34"/>
  <c r="AL314" i="34"/>
  <c r="AK314" i="34"/>
  <c r="AJ314" i="34"/>
  <c r="AI314" i="34"/>
  <c r="AH314" i="34"/>
  <c r="AG314" i="34"/>
  <c r="AF314" i="34"/>
  <c r="AE314" i="34"/>
  <c r="AD314" i="34"/>
  <c r="AC314" i="34"/>
  <c r="AB314" i="34"/>
  <c r="AA314" i="34"/>
  <c r="Z314" i="34"/>
  <c r="Y314" i="34"/>
  <c r="X314" i="34"/>
  <c r="W314" i="34"/>
  <c r="V314" i="34"/>
  <c r="AX314" i="34" s="1"/>
  <c r="AZ314" i="34" s="1"/>
  <c r="U314" i="34"/>
  <c r="T314" i="34"/>
  <c r="S314" i="34"/>
  <c r="AW312" i="34"/>
  <c r="AV312" i="34"/>
  <c r="AU312" i="34"/>
  <c r="AT312" i="34"/>
  <c r="AS312" i="34"/>
  <c r="AR312" i="34"/>
  <c r="AQ312" i="34"/>
  <c r="AP312" i="34"/>
  <c r="AO312" i="34"/>
  <c r="AN312" i="34"/>
  <c r="AM312" i="34"/>
  <c r="AL312" i="34"/>
  <c r="AK312" i="34"/>
  <c r="AJ312" i="34"/>
  <c r="AI312" i="34"/>
  <c r="AH312" i="34"/>
  <c r="AG312" i="34"/>
  <c r="AF312" i="34"/>
  <c r="AE312" i="34"/>
  <c r="AD312" i="34"/>
  <c r="AC312" i="34"/>
  <c r="AB312" i="34"/>
  <c r="AA312" i="34"/>
  <c r="Z312" i="34"/>
  <c r="Y312" i="34"/>
  <c r="X312" i="34"/>
  <c r="W312" i="34"/>
  <c r="V312" i="34"/>
  <c r="U312" i="34"/>
  <c r="T312" i="34"/>
  <c r="S312" i="34"/>
  <c r="F312" i="34"/>
  <c r="AW311" i="34"/>
  <c r="AV311" i="34"/>
  <c r="AU311" i="34"/>
  <c r="AT311" i="34"/>
  <c r="AS311" i="34"/>
  <c r="AR311" i="34"/>
  <c r="AQ311" i="34"/>
  <c r="AP311" i="34"/>
  <c r="AO311" i="34"/>
  <c r="AN311" i="34"/>
  <c r="AM311" i="34"/>
  <c r="AL311" i="34"/>
  <c r="AK311" i="34"/>
  <c r="AJ311" i="34"/>
  <c r="AI311" i="34"/>
  <c r="AH311" i="34"/>
  <c r="AG311" i="34"/>
  <c r="AF311" i="34"/>
  <c r="AE311" i="34"/>
  <c r="AD311" i="34"/>
  <c r="AC311" i="34"/>
  <c r="AB311" i="34"/>
  <c r="AA311" i="34"/>
  <c r="Z311" i="34"/>
  <c r="Y311" i="34"/>
  <c r="X311" i="34"/>
  <c r="W311" i="34"/>
  <c r="V311" i="34"/>
  <c r="U311" i="34"/>
  <c r="T311" i="34"/>
  <c r="S311" i="34"/>
  <c r="AW309" i="34"/>
  <c r="AV309" i="34"/>
  <c r="AU309" i="34"/>
  <c r="AT309" i="34"/>
  <c r="AS309" i="34"/>
  <c r="AR309" i="34"/>
  <c r="AQ309" i="34"/>
  <c r="AP309" i="34"/>
  <c r="AO309" i="34"/>
  <c r="AN309" i="34"/>
  <c r="AM309" i="34"/>
  <c r="AL309" i="34"/>
  <c r="AK309" i="34"/>
  <c r="AJ309" i="34"/>
  <c r="AI309" i="34"/>
  <c r="AH309" i="34"/>
  <c r="AG309" i="34"/>
  <c r="AF309" i="34"/>
  <c r="AE309" i="34"/>
  <c r="AD309" i="34"/>
  <c r="AC309" i="34"/>
  <c r="AB309" i="34"/>
  <c r="AA309" i="34"/>
  <c r="Z309" i="34"/>
  <c r="Y309" i="34"/>
  <c r="X309" i="34"/>
  <c r="W309" i="34"/>
  <c r="V309" i="34"/>
  <c r="U309" i="34"/>
  <c r="T309" i="34"/>
  <c r="AX309" i="34" s="1"/>
  <c r="AZ309" i="34" s="1"/>
  <c r="S309" i="34"/>
  <c r="F309" i="34"/>
  <c r="AW308" i="34"/>
  <c r="AV308" i="34"/>
  <c r="AU308" i="34"/>
  <c r="AT308" i="34"/>
  <c r="AS308" i="34"/>
  <c r="AR308" i="34"/>
  <c r="AQ308" i="34"/>
  <c r="AP308" i="34"/>
  <c r="AO308" i="34"/>
  <c r="AN308" i="34"/>
  <c r="AM308" i="34"/>
  <c r="AL308" i="34"/>
  <c r="AK308" i="34"/>
  <c r="AJ308" i="34"/>
  <c r="AI308" i="34"/>
  <c r="AH308" i="34"/>
  <c r="AG308" i="34"/>
  <c r="AF308" i="34"/>
  <c r="AE308" i="34"/>
  <c r="AD308" i="34"/>
  <c r="AC308" i="34"/>
  <c r="AB308" i="34"/>
  <c r="AA308" i="34"/>
  <c r="Z308" i="34"/>
  <c r="Y308" i="34"/>
  <c r="X308" i="34"/>
  <c r="W308" i="34"/>
  <c r="V308" i="34"/>
  <c r="U308" i="34"/>
  <c r="T308" i="34"/>
  <c r="S308" i="34"/>
  <c r="AW306" i="34"/>
  <c r="AV306" i="34"/>
  <c r="AU306" i="34"/>
  <c r="AT306" i="34"/>
  <c r="AS306" i="34"/>
  <c r="AR306" i="34"/>
  <c r="AQ306" i="34"/>
  <c r="AP306" i="34"/>
  <c r="AO306" i="34"/>
  <c r="AN306" i="34"/>
  <c r="AM306" i="34"/>
  <c r="AL306" i="34"/>
  <c r="AK306" i="34"/>
  <c r="AJ306" i="34"/>
  <c r="AI306" i="34"/>
  <c r="AH306" i="34"/>
  <c r="AG306" i="34"/>
  <c r="AF306" i="34"/>
  <c r="AE306" i="34"/>
  <c r="AD306" i="34"/>
  <c r="AC306" i="34"/>
  <c r="AB306" i="34"/>
  <c r="AA306" i="34"/>
  <c r="Z306" i="34"/>
  <c r="Y306" i="34"/>
  <c r="X306" i="34"/>
  <c r="W306" i="34"/>
  <c r="V306" i="34"/>
  <c r="U306" i="34"/>
  <c r="T306" i="34"/>
  <c r="S306" i="34"/>
  <c r="F306" i="34"/>
  <c r="AW305" i="34"/>
  <c r="AV305" i="34"/>
  <c r="AU305" i="34"/>
  <c r="AT305" i="34"/>
  <c r="AS305" i="34"/>
  <c r="AR305" i="34"/>
  <c r="AQ305" i="34"/>
  <c r="AP305" i="34"/>
  <c r="AO305" i="34"/>
  <c r="AN305" i="34"/>
  <c r="AM305" i="34"/>
  <c r="AL305" i="34"/>
  <c r="AK305" i="34"/>
  <c r="AJ305" i="34"/>
  <c r="AI305" i="34"/>
  <c r="AH305" i="34"/>
  <c r="AG305" i="34"/>
  <c r="AF305" i="34"/>
  <c r="AE305" i="34"/>
  <c r="AD305" i="34"/>
  <c r="AC305" i="34"/>
  <c r="AB305" i="34"/>
  <c r="AA305" i="34"/>
  <c r="Z305" i="34"/>
  <c r="Y305" i="34"/>
  <c r="X305" i="34"/>
  <c r="W305" i="34"/>
  <c r="V305" i="34"/>
  <c r="U305" i="34"/>
  <c r="T305" i="34"/>
  <c r="S305" i="34"/>
  <c r="AW303" i="34"/>
  <c r="AV303" i="34"/>
  <c r="AU303" i="34"/>
  <c r="AT303" i="34"/>
  <c r="AS303" i="34"/>
  <c r="AR303" i="34"/>
  <c r="AQ303" i="34"/>
  <c r="AP303" i="34"/>
  <c r="AO303" i="34"/>
  <c r="AN303" i="34"/>
  <c r="AM303" i="34"/>
  <c r="AL303" i="34"/>
  <c r="AK303" i="34"/>
  <c r="AJ303" i="34"/>
  <c r="AI303" i="34"/>
  <c r="AH303" i="34"/>
  <c r="AG303" i="34"/>
  <c r="AF303" i="34"/>
  <c r="AE303" i="34"/>
  <c r="AD303" i="34"/>
  <c r="AC303" i="34"/>
  <c r="AB303" i="34"/>
  <c r="AA303" i="34"/>
  <c r="Z303" i="34"/>
  <c r="Y303" i="34"/>
  <c r="X303" i="34"/>
  <c r="W303" i="34"/>
  <c r="V303" i="34"/>
  <c r="U303" i="34"/>
  <c r="T303" i="34"/>
  <c r="S303" i="34"/>
  <c r="F303" i="34"/>
  <c r="AW302" i="34"/>
  <c r="AV302" i="34"/>
  <c r="AU302" i="34"/>
  <c r="AT302" i="34"/>
  <c r="AS302" i="34"/>
  <c r="AR302" i="34"/>
  <c r="AQ302" i="34"/>
  <c r="AP302" i="34"/>
  <c r="AO302" i="34"/>
  <c r="AN302" i="34"/>
  <c r="AM302" i="34"/>
  <c r="AL302" i="34"/>
  <c r="AK302" i="34"/>
  <c r="AJ302" i="34"/>
  <c r="AI302" i="34"/>
  <c r="AH302" i="34"/>
  <c r="AG302" i="34"/>
  <c r="AF302" i="34"/>
  <c r="AE302" i="34"/>
  <c r="AD302" i="34"/>
  <c r="AC302" i="34"/>
  <c r="AB302" i="34"/>
  <c r="AA302" i="34"/>
  <c r="Z302" i="34"/>
  <c r="Y302" i="34"/>
  <c r="X302" i="34"/>
  <c r="W302" i="34"/>
  <c r="V302" i="34"/>
  <c r="AX302" i="34" s="1"/>
  <c r="AZ302" i="34" s="1"/>
  <c r="U302" i="34"/>
  <c r="T302" i="34"/>
  <c r="S302" i="34"/>
  <c r="AW300" i="34"/>
  <c r="AV300" i="34"/>
  <c r="AU300" i="34"/>
  <c r="AT300" i="34"/>
  <c r="AS300" i="34"/>
  <c r="AR300" i="34"/>
  <c r="AQ300" i="34"/>
  <c r="AP300" i="34"/>
  <c r="AO300" i="34"/>
  <c r="AN300" i="34"/>
  <c r="AM300" i="34"/>
  <c r="AL300" i="34"/>
  <c r="AK300" i="34"/>
  <c r="AJ300" i="34"/>
  <c r="AI300" i="34"/>
  <c r="AH300" i="34"/>
  <c r="AG300" i="34"/>
  <c r="AF300" i="34"/>
  <c r="AE300" i="34"/>
  <c r="AD300" i="34"/>
  <c r="AC300" i="34"/>
  <c r="AB300" i="34"/>
  <c r="AA300" i="34"/>
  <c r="Z300" i="34"/>
  <c r="Y300" i="34"/>
  <c r="X300" i="34"/>
  <c r="W300" i="34"/>
  <c r="V300" i="34"/>
  <c r="U300" i="34"/>
  <c r="T300" i="34"/>
  <c r="S300" i="34"/>
  <c r="F300" i="34"/>
  <c r="AW299" i="34"/>
  <c r="AV299" i="34"/>
  <c r="AU299" i="34"/>
  <c r="AT299" i="34"/>
  <c r="AS299" i="34"/>
  <c r="AR299" i="34"/>
  <c r="AQ299" i="34"/>
  <c r="AP299" i="34"/>
  <c r="AO299" i="34"/>
  <c r="AN299" i="34"/>
  <c r="AM299" i="34"/>
  <c r="AL299" i="34"/>
  <c r="AK299" i="34"/>
  <c r="AJ299" i="34"/>
  <c r="AI299" i="34"/>
  <c r="AH299" i="34"/>
  <c r="AG299" i="34"/>
  <c r="AF299" i="34"/>
  <c r="AE299" i="34"/>
  <c r="AD299" i="34"/>
  <c r="AC299" i="34"/>
  <c r="AB299" i="34"/>
  <c r="AA299" i="34"/>
  <c r="Z299" i="34"/>
  <c r="Y299" i="34"/>
  <c r="X299" i="34"/>
  <c r="W299" i="34"/>
  <c r="V299" i="34"/>
  <c r="U299" i="34"/>
  <c r="T299" i="34"/>
  <c r="S299" i="34"/>
  <c r="AW297" i="34"/>
  <c r="AV297" i="34"/>
  <c r="AU297" i="34"/>
  <c r="AT297" i="34"/>
  <c r="AS297" i="34"/>
  <c r="AR297" i="34"/>
  <c r="AQ297" i="34"/>
  <c r="AP297" i="34"/>
  <c r="AO297" i="34"/>
  <c r="AN297" i="34"/>
  <c r="AM297" i="34"/>
  <c r="AL297" i="34"/>
  <c r="AK297" i="34"/>
  <c r="AJ297" i="34"/>
  <c r="AI297" i="34"/>
  <c r="AH297" i="34"/>
  <c r="AG297" i="34"/>
  <c r="AF297" i="34"/>
  <c r="AE297" i="34"/>
  <c r="AD297" i="34"/>
  <c r="AC297" i="34"/>
  <c r="AB297" i="34"/>
  <c r="AA297" i="34"/>
  <c r="Z297" i="34"/>
  <c r="Y297" i="34"/>
  <c r="X297" i="34"/>
  <c r="W297" i="34"/>
  <c r="V297" i="34"/>
  <c r="U297" i="34"/>
  <c r="T297" i="34"/>
  <c r="AX297" i="34" s="1"/>
  <c r="AZ297" i="34" s="1"/>
  <c r="S297" i="34"/>
  <c r="F297" i="34"/>
  <c r="AW296" i="34"/>
  <c r="AV296" i="34"/>
  <c r="AU296" i="34"/>
  <c r="AT296" i="34"/>
  <c r="AS296" i="34"/>
  <c r="AR296" i="34"/>
  <c r="AQ296" i="34"/>
  <c r="AP296" i="34"/>
  <c r="AO296" i="34"/>
  <c r="AN296" i="34"/>
  <c r="AM296" i="34"/>
  <c r="AL296" i="34"/>
  <c r="AK296" i="34"/>
  <c r="AJ296" i="34"/>
  <c r="AI296" i="34"/>
  <c r="AH296" i="34"/>
  <c r="AG296" i="34"/>
  <c r="AF296" i="34"/>
  <c r="AE296" i="34"/>
  <c r="AD296" i="34"/>
  <c r="AC296" i="34"/>
  <c r="AB296" i="34"/>
  <c r="AA296" i="34"/>
  <c r="Z296" i="34"/>
  <c r="Y296" i="34"/>
  <c r="X296" i="34"/>
  <c r="W296" i="34"/>
  <c r="V296" i="34"/>
  <c r="U296" i="34"/>
  <c r="T296" i="34"/>
  <c r="S296" i="34"/>
  <c r="AW294" i="34"/>
  <c r="AV294" i="34"/>
  <c r="AU294" i="34"/>
  <c r="AT294" i="34"/>
  <c r="AS294" i="34"/>
  <c r="AR294" i="34"/>
  <c r="AQ294" i="34"/>
  <c r="AP294" i="34"/>
  <c r="AO294" i="34"/>
  <c r="AN294" i="34"/>
  <c r="AM294" i="34"/>
  <c r="AL294" i="34"/>
  <c r="AK294" i="34"/>
  <c r="AJ294" i="34"/>
  <c r="AI294" i="34"/>
  <c r="AH294" i="34"/>
  <c r="AG294" i="34"/>
  <c r="AF294" i="34"/>
  <c r="AE294" i="34"/>
  <c r="AD294" i="34"/>
  <c r="AC294" i="34"/>
  <c r="AB294" i="34"/>
  <c r="AA294" i="34"/>
  <c r="Z294" i="34"/>
  <c r="Y294" i="34"/>
  <c r="X294" i="34"/>
  <c r="W294" i="34"/>
  <c r="V294" i="34"/>
  <c r="U294" i="34"/>
  <c r="T294" i="34"/>
  <c r="S294" i="34"/>
  <c r="F294" i="34"/>
  <c r="AW293" i="34"/>
  <c r="AV293" i="34"/>
  <c r="AU293" i="34"/>
  <c r="AT293" i="34"/>
  <c r="AS293" i="34"/>
  <c r="AR293" i="34"/>
  <c r="AQ293" i="34"/>
  <c r="AP293" i="34"/>
  <c r="AO293" i="34"/>
  <c r="AN293" i="34"/>
  <c r="AM293" i="34"/>
  <c r="AL293" i="34"/>
  <c r="AK293" i="34"/>
  <c r="AJ293" i="34"/>
  <c r="AI293" i="34"/>
  <c r="AH293" i="34"/>
  <c r="AG293" i="34"/>
  <c r="AF293" i="34"/>
  <c r="AE293" i="34"/>
  <c r="AD293" i="34"/>
  <c r="AC293" i="34"/>
  <c r="AB293" i="34"/>
  <c r="AA293" i="34"/>
  <c r="Z293" i="34"/>
  <c r="Y293" i="34"/>
  <c r="X293" i="34"/>
  <c r="W293" i="34"/>
  <c r="V293" i="34"/>
  <c r="U293" i="34"/>
  <c r="T293" i="34"/>
  <c r="S293" i="34"/>
  <c r="AW291" i="34"/>
  <c r="AV291" i="34"/>
  <c r="AU291" i="34"/>
  <c r="AT291" i="34"/>
  <c r="AS291" i="34"/>
  <c r="AR291" i="34"/>
  <c r="AQ291" i="34"/>
  <c r="AP291" i="34"/>
  <c r="AO291" i="34"/>
  <c r="AN291" i="34"/>
  <c r="AM291" i="34"/>
  <c r="AL291" i="34"/>
  <c r="AK291" i="34"/>
  <c r="AJ291" i="34"/>
  <c r="AI291" i="34"/>
  <c r="AH291" i="34"/>
  <c r="AG291" i="34"/>
  <c r="AF291" i="34"/>
  <c r="AE291" i="34"/>
  <c r="AD291" i="34"/>
  <c r="AC291" i="34"/>
  <c r="AB291" i="34"/>
  <c r="AA291" i="34"/>
  <c r="Z291" i="34"/>
  <c r="Y291" i="34"/>
  <c r="X291" i="34"/>
  <c r="W291" i="34"/>
  <c r="V291" i="34"/>
  <c r="U291" i="34"/>
  <c r="T291" i="34"/>
  <c r="S291" i="34"/>
  <c r="F291" i="34"/>
  <c r="AW290" i="34"/>
  <c r="AV290" i="34"/>
  <c r="AU290" i="34"/>
  <c r="AT290" i="34"/>
  <c r="AS290" i="34"/>
  <c r="AR290" i="34"/>
  <c r="AQ290" i="34"/>
  <c r="AP290" i="34"/>
  <c r="AO290" i="34"/>
  <c r="AN290" i="34"/>
  <c r="AM290" i="34"/>
  <c r="AL290" i="34"/>
  <c r="AK290" i="34"/>
  <c r="AJ290" i="34"/>
  <c r="AI290" i="34"/>
  <c r="AH290" i="34"/>
  <c r="AG290" i="34"/>
  <c r="AF290" i="34"/>
  <c r="AE290" i="34"/>
  <c r="AD290" i="34"/>
  <c r="AC290" i="34"/>
  <c r="AB290" i="34"/>
  <c r="AA290" i="34"/>
  <c r="Z290" i="34"/>
  <c r="Y290" i="34"/>
  <c r="X290" i="34"/>
  <c r="W290" i="34"/>
  <c r="V290" i="34"/>
  <c r="AX290" i="34" s="1"/>
  <c r="AZ290" i="34" s="1"/>
  <c r="U290" i="34"/>
  <c r="T290" i="34"/>
  <c r="S290" i="34"/>
  <c r="AW288" i="34"/>
  <c r="AV288" i="34"/>
  <c r="AU288" i="34"/>
  <c r="AT288" i="34"/>
  <c r="AS288" i="34"/>
  <c r="AR288" i="34"/>
  <c r="AQ288" i="34"/>
  <c r="AP288" i="34"/>
  <c r="AO288" i="34"/>
  <c r="AN288" i="34"/>
  <c r="AM288" i="34"/>
  <c r="AL288" i="34"/>
  <c r="AK288" i="34"/>
  <c r="AJ288" i="34"/>
  <c r="AI288" i="34"/>
  <c r="AH288" i="34"/>
  <c r="AG288" i="34"/>
  <c r="AF288" i="34"/>
  <c r="AE288" i="34"/>
  <c r="AD288" i="34"/>
  <c r="AC288" i="34"/>
  <c r="AB288" i="34"/>
  <c r="AA288" i="34"/>
  <c r="Z288" i="34"/>
  <c r="Y288" i="34"/>
  <c r="X288" i="34"/>
  <c r="W288" i="34"/>
  <c r="V288" i="34"/>
  <c r="U288" i="34"/>
  <c r="T288" i="34"/>
  <c r="S288" i="34"/>
  <c r="F288" i="34"/>
  <c r="AW287" i="34"/>
  <c r="AV287" i="34"/>
  <c r="AU287" i="34"/>
  <c r="AT287" i="34"/>
  <c r="AS287" i="34"/>
  <c r="AR287" i="34"/>
  <c r="AQ287" i="34"/>
  <c r="AP287" i="34"/>
  <c r="AO287" i="34"/>
  <c r="AN287" i="34"/>
  <c r="AM287" i="34"/>
  <c r="AL287" i="34"/>
  <c r="AK287" i="34"/>
  <c r="AJ287" i="34"/>
  <c r="AI287" i="34"/>
  <c r="AH287" i="34"/>
  <c r="AG287" i="34"/>
  <c r="AF287" i="34"/>
  <c r="AE287" i="34"/>
  <c r="AD287" i="34"/>
  <c r="AC287" i="34"/>
  <c r="AB287" i="34"/>
  <c r="AA287" i="34"/>
  <c r="Z287" i="34"/>
  <c r="Y287" i="34"/>
  <c r="X287" i="34"/>
  <c r="W287" i="34"/>
  <c r="V287" i="34"/>
  <c r="U287" i="34"/>
  <c r="T287" i="34"/>
  <c r="S287" i="34"/>
  <c r="AW285" i="34"/>
  <c r="AV285" i="34"/>
  <c r="AU285" i="34"/>
  <c r="AT285" i="34"/>
  <c r="AS285" i="34"/>
  <c r="AR285" i="34"/>
  <c r="AQ285" i="34"/>
  <c r="AP285" i="34"/>
  <c r="AO285" i="34"/>
  <c r="AN285" i="34"/>
  <c r="AM285" i="34"/>
  <c r="AL285" i="34"/>
  <c r="AK285" i="34"/>
  <c r="AJ285" i="34"/>
  <c r="AI285" i="34"/>
  <c r="AH285" i="34"/>
  <c r="AG285" i="34"/>
  <c r="AF285" i="34"/>
  <c r="AE285" i="34"/>
  <c r="AD285" i="34"/>
  <c r="AC285" i="34"/>
  <c r="AB285" i="34"/>
  <c r="AA285" i="34"/>
  <c r="Z285" i="34"/>
  <c r="Y285" i="34"/>
  <c r="X285" i="34"/>
  <c r="W285" i="34"/>
  <c r="V285" i="34"/>
  <c r="U285" i="34"/>
  <c r="T285" i="34"/>
  <c r="AX285" i="34" s="1"/>
  <c r="AZ285" i="34" s="1"/>
  <c r="S285" i="34"/>
  <c r="F285" i="34"/>
  <c r="AW284" i="34"/>
  <c r="AV284" i="34"/>
  <c r="AU284" i="34"/>
  <c r="AT284" i="34"/>
  <c r="AS284" i="34"/>
  <c r="AR284" i="34"/>
  <c r="AQ284" i="34"/>
  <c r="AP284" i="34"/>
  <c r="AO284" i="34"/>
  <c r="AN284" i="34"/>
  <c r="AM284" i="34"/>
  <c r="AL284" i="34"/>
  <c r="AK284" i="34"/>
  <c r="AJ284" i="34"/>
  <c r="AI284" i="34"/>
  <c r="AH284" i="34"/>
  <c r="AG284" i="34"/>
  <c r="AF284" i="34"/>
  <c r="AE284" i="34"/>
  <c r="AD284" i="34"/>
  <c r="AC284" i="34"/>
  <c r="AB284" i="34"/>
  <c r="AA284" i="34"/>
  <c r="Z284" i="34"/>
  <c r="Y284" i="34"/>
  <c r="X284" i="34"/>
  <c r="W284" i="34"/>
  <c r="V284" i="34"/>
  <c r="U284" i="34"/>
  <c r="T284" i="34"/>
  <c r="S284" i="34"/>
  <c r="AW282" i="34"/>
  <c r="AV282" i="34"/>
  <c r="AU282" i="34"/>
  <c r="AT282" i="34"/>
  <c r="AS282" i="34"/>
  <c r="AR282" i="34"/>
  <c r="AQ282" i="34"/>
  <c r="AP282" i="34"/>
  <c r="AO282" i="34"/>
  <c r="AN282" i="34"/>
  <c r="AM282" i="34"/>
  <c r="AL282" i="34"/>
  <c r="AK282" i="34"/>
  <c r="AJ282" i="34"/>
  <c r="AI282" i="34"/>
  <c r="AH282" i="34"/>
  <c r="AG282" i="34"/>
  <c r="AF282" i="34"/>
  <c r="AE282" i="34"/>
  <c r="AD282" i="34"/>
  <c r="AC282" i="34"/>
  <c r="AB282" i="34"/>
  <c r="AA282" i="34"/>
  <c r="Z282" i="34"/>
  <c r="Y282" i="34"/>
  <c r="X282" i="34"/>
  <c r="W282" i="34"/>
  <c r="V282" i="34"/>
  <c r="U282" i="34"/>
  <c r="T282" i="34"/>
  <c r="S282" i="34"/>
  <c r="F282" i="34"/>
  <c r="AW281" i="34"/>
  <c r="AV281" i="34"/>
  <c r="AU281" i="34"/>
  <c r="AT281" i="34"/>
  <c r="AS281" i="34"/>
  <c r="AR281" i="34"/>
  <c r="AQ281" i="34"/>
  <c r="AP281" i="34"/>
  <c r="AO281" i="34"/>
  <c r="AN281" i="34"/>
  <c r="AM281" i="34"/>
  <c r="AL281" i="34"/>
  <c r="AK281" i="34"/>
  <c r="AJ281" i="34"/>
  <c r="AI281" i="34"/>
  <c r="AH281" i="34"/>
  <c r="AG281" i="34"/>
  <c r="AF281" i="34"/>
  <c r="AE281" i="34"/>
  <c r="AD281" i="34"/>
  <c r="AC281" i="34"/>
  <c r="AB281" i="34"/>
  <c r="AA281" i="34"/>
  <c r="Z281" i="34"/>
  <c r="Y281" i="34"/>
  <c r="X281" i="34"/>
  <c r="W281" i="34"/>
  <c r="V281" i="34"/>
  <c r="U281" i="34"/>
  <c r="T281" i="34"/>
  <c r="S281" i="34"/>
  <c r="AW279" i="34"/>
  <c r="AV279" i="34"/>
  <c r="AU279" i="34"/>
  <c r="AT279" i="34"/>
  <c r="AS279" i="34"/>
  <c r="AR279" i="34"/>
  <c r="AQ279" i="34"/>
  <c r="AP279" i="34"/>
  <c r="AO279" i="34"/>
  <c r="AN279" i="34"/>
  <c r="AM279" i="34"/>
  <c r="AL279" i="34"/>
  <c r="AK279" i="34"/>
  <c r="AJ279" i="34"/>
  <c r="AI279" i="34"/>
  <c r="AH279" i="34"/>
  <c r="AG279" i="34"/>
  <c r="AF279" i="34"/>
  <c r="AE279" i="34"/>
  <c r="AD279" i="34"/>
  <c r="AC279" i="34"/>
  <c r="AB279" i="34"/>
  <c r="AA279" i="34"/>
  <c r="Z279" i="34"/>
  <c r="Y279" i="34"/>
  <c r="X279" i="34"/>
  <c r="W279" i="34"/>
  <c r="V279" i="34"/>
  <c r="U279" i="34"/>
  <c r="T279" i="34"/>
  <c r="S279" i="34"/>
  <c r="F279" i="34"/>
  <c r="AW278" i="34"/>
  <c r="AV278" i="34"/>
  <c r="AU278" i="34"/>
  <c r="AT278" i="34"/>
  <c r="AS278" i="34"/>
  <c r="AR278" i="34"/>
  <c r="AQ278" i="34"/>
  <c r="AP278" i="34"/>
  <c r="AO278" i="34"/>
  <c r="AN278" i="34"/>
  <c r="AM278" i="34"/>
  <c r="AL278" i="34"/>
  <c r="AK278" i="34"/>
  <c r="AJ278" i="34"/>
  <c r="AI278" i="34"/>
  <c r="AH278" i="34"/>
  <c r="AG278" i="34"/>
  <c r="AF278" i="34"/>
  <c r="AE278" i="34"/>
  <c r="AD278" i="34"/>
  <c r="AC278" i="34"/>
  <c r="AB278" i="34"/>
  <c r="AA278" i="34"/>
  <c r="Z278" i="34"/>
  <c r="Y278" i="34"/>
  <c r="X278" i="34"/>
  <c r="W278" i="34"/>
  <c r="V278" i="34"/>
  <c r="AX278" i="34" s="1"/>
  <c r="AZ278" i="34" s="1"/>
  <c r="U278" i="34"/>
  <c r="T278" i="34"/>
  <c r="S278" i="34"/>
  <c r="AW276" i="34"/>
  <c r="AV276" i="34"/>
  <c r="AU276" i="34"/>
  <c r="AT276" i="34"/>
  <c r="AS276" i="34"/>
  <c r="AR276" i="34"/>
  <c r="AQ276" i="34"/>
  <c r="AP276" i="34"/>
  <c r="AO276" i="34"/>
  <c r="AN276" i="34"/>
  <c r="AM276" i="34"/>
  <c r="AL276" i="34"/>
  <c r="AK276" i="34"/>
  <c r="AJ276" i="34"/>
  <c r="AI276" i="34"/>
  <c r="AH276" i="34"/>
  <c r="AG276" i="34"/>
  <c r="AF276" i="34"/>
  <c r="AE276" i="34"/>
  <c r="AD276" i="34"/>
  <c r="AC276" i="34"/>
  <c r="AB276" i="34"/>
  <c r="AA276" i="34"/>
  <c r="Z276" i="34"/>
  <c r="Y276" i="34"/>
  <c r="X276" i="34"/>
  <c r="W276" i="34"/>
  <c r="V276" i="34"/>
  <c r="U276" i="34"/>
  <c r="T276" i="34"/>
  <c r="S276" i="34"/>
  <c r="F276" i="34"/>
  <c r="AW275" i="34"/>
  <c r="AV275" i="34"/>
  <c r="AU275" i="34"/>
  <c r="AT275" i="34"/>
  <c r="AS275" i="34"/>
  <c r="AR275" i="34"/>
  <c r="AQ275" i="34"/>
  <c r="AP275" i="34"/>
  <c r="AO275" i="34"/>
  <c r="AN275" i="34"/>
  <c r="AM275" i="34"/>
  <c r="AL275" i="34"/>
  <c r="AK275" i="34"/>
  <c r="AJ275" i="34"/>
  <c r="AI275" i="34"/>
  <c r="AH275" i="34"/>
  <c r="AG275" i="34"/>
  <c r="AF275" i="34"/>
  <c r="AE275" i="34"/>
  <c r="AD275" i="34"/>
  <c r="AC275" i="34"/>
  <c r="AB275" i="34"/>
  <c r="AA275" i="34"/>
  <c r="Z275" i="34"/>
  <c r="Y275" i="34"/>
  <c r="X275" i="34"/>
  <c r="W275" i="34"/>
  <c r="V275" i="34"/>
  <c r="U275" i="34"/>
  <c r="T275" i="34"/>
  <c r="S275" i="34"/>
  <c r="AW273" i="34"/>
  <c r="AV273" i="34"/>
  <c r="AU273" i="34"/>
  <c r="AT273" i="34"/>
  <c r="AS273" i="34"/>
  <c r="AR273" i="34"/>
  <c r="AQ273" i="34"/>
  <c r="AP273" i="34"/>
  <c r="AO273" i="34"/>
  <c r="AN273" i="34"/>
  <c r="AM273" i="34"/>
  <c r="AL273" i="34"/>
  <c r="AK273" i="34"/>
  <c r="AJ273" i="34"/>
  <c r="AI273" i="34"/>
  <c r="AH273" i="34"/>
  <c r="AG273" i="34"/>
  <c r="AF273" i="34"/>
  <c r="AE273" i="34"/>
  <c r="AD273" i="34"/>
  <c r="AC273" i="34"/>
  <c r="AB273" i="34"/>
  <c r="AA273" i="34"/>
  <c r="Z273" i="34"/>
  <c r="Y273" i="34"/>
  <c r="X273" i="34"/>
  <c r="W273" i="34"/>
  <c r="V273" i="34"/>
  <c r="U273" i="34"/>
  <c r="T273" i="34"/>
  <c r="AX273" i="34" s="1"/>
  <c r="AZ273" i="34" s="1"/>
  <c r="S273" i="34"/>
  <c r="F273" i="34"/>
  <c r="AW272" i="34"/>
  <c r="AV272" i="34"/>
  <c r="AU272" i="34"/>
  <c r="AT272" i="34"/>
  <c r="AS272" i="34"/>
  <c r="AR272" i="34"/>
  <c r="AQ272" i="34"/>
  <c r="AP272" i="34"/>
  <c r="AO272" i="34"/>
  <c r="AN272" i="34"/>
  <c r="AM272" i="34"/>
  <c r="AL272" i="34"/>
  <c r="AK272" i="34"/>
  <c r="AJ272" i="34"/>
  <c r="AI272" i="34"/>
  <c r="AH272" i="34"/>
  <c r="AG272" i="34"/>
  <c r="AF272" i="34"/>
  <c r="AE272" i="34"/>
  <c r="AD272" i="34"/>
  <c r="AC272" i="34"/>
  <c r="AB272" i="34"/>
  <c r="AA272" i="34"/>
  <c r="Z272" i="34"/>
  <c r="Y272" i="34"/>
  <c r="X272" i="34"/>
  <c r="W272" i="34"/>
  <c r="V272" i="34"/>
  <c r="U272" i="34"/>
  <c r="T272" i="34"/>
  <c r="S272" i="34"/>
  <c r="AW270" i="34"/>
  <c r="AV270" i="34"/>
  <c r="AU270" i="34"/>
  <c r="AT270" i="34"/>
  <c r="AS270" i="34"/>
  <c r="AR270" i="34"/>
  <c r="AQ270" i="34"/>
  <c r="AP270" i="34"/>
  <c r="AO270" i="34"/>
  <c r="AN270" i="34"/>
  <c r="AM270" i="34"/>
  <c r="AL270" i="34"/>
  <c r="AK270" i="34"/>
  <c r="AJ270" i="34"/>
  <c r="AI270" i="34"/>
  <c r="AH270" i="34"/>
  <c r="AG270" i="34"/>
  <c r="AF270" i="34"/>
  <c r="AE270" i="34"/>
  <c r="AD270" i="34"/>
  <c r="AC270" i="34"/>
  <c r="AB270" i="34"/>
  <c r="AA270" i="34"/>
  <c r="Z270" i="34"/>
  <c r="Y270" i="34"/>
  <c r="X270" i="34"/>
  <c r="W270" i="34"/>
  <c r="V270" i="34"/>
  <c r="U270" i="34"/>
  <c r="T270" i="34"/>
  <c r="S270" i="34"/>
  <c r="F270" i="34"/>
  <c r="AW269" i="34"/>
  <c r="AV269" i="34"/>
  <c r="AU269" i="34"/>
  <c r="AT269" i="34"/>
  <c r="AS269" i="34"/>
  <c r="AR269" i="34"/>
  <c r="AQ269" i="34"/>
  <c r="AP269" i="34"/>
  <c r="AO269" i="34"/>
  <c r="AN269" i="34"/>
  <c r="AM269" i="34"/>
  <c r="AL269" i="34"/>
  <c r="AK269" i="34"/>
  <c r="AJ269" i="34"/>
  <c r="AI269" i="34"/>
  <c r="AH269" i="34"/>
  <c r="AG269" i="34"/>
  <c r="AF269" i="34"/>
  <c r="AE269" i="34"/>
  <c r="AD269" i="34"/>
  <c r="AC269" i="34"/>
  <c r="AB269" i="34"/>
  <c r="AA269" i="34"/>
  <c r="Z269" i="34"/>
  <c r="Y269" i="34"/>
  <c r="X269" i="34"/>
  <c r="W269" i="34"/>
  <c r="V269" i="34"/>
  <c r="U269" i="34"/>
  <c r="T269" i="34"/>
  <c r="S269" i="34"/>
  <c r="AW267" i="34"/>
  <c r="AV267" i="34"/>
  <c r="AU267" i="34"/>
  <c r="AT267" i="34"/>
  <c r="AS267" i="34"/>
  <c r="AR267" i="34"/>
  <c r="AQ267" i="34"/>
  <c r="AP267" i="34"/>
  <c r="AO267" i="34"/>
  <c r="AN267" i="34"/>
  <c r="AM267" i="34"/>
  <c r="AL267" i="34"/>
  <c r="AK267" i="34"/>
  <c r="AJ267" i="34"/>
  <c r="AI267" i="34"/>
  <c r="AH267" i="34"/>
  <c r="AG267" i="34"/>
  <c r="AF267" i="34"/>
  <c r="AE267" i="34"/>
  <c r="AD267" i="34"/>
  <c r="AC267" i="34"/>
  <c r="AB267" i="34"/>
  <c r="AA267" i="34"/>
  <c r="Z267" i="34"/>
  <c r="Y267" i="34"/>
  <c r="X267" i="34"/>
  <c r="W267" i="34"/>
  <c r="V267" i="34"/>
  <c r="U267" i="34"/>
  <c r="T267" i="34"/>
  <c r="S267" i="34"/>
  <c r="F267" i="34"/>
  <c r="AW266" i="34"/>
  <c r="AV266" i="34"/>
  <c r="AU266" i="34"/>
  <c r="AT266" i="34"/>
  <c r="AS266" i="34"/>
  <c r="AR266" i="34"/>
  <c r="AQ266" i="34"/>
  <c r="AP266" i="34"/>
  <c r="AO266" i="34"/>
  <c r="AN266" i="34"/>
  <c r="AM266" i="34"/>
  <c r="AL266" i="34"/>
  <c r="AK266" i="34"/>
  <c r="AJ266" i="34"/>
  <c r="AI266" i="34"/>
  <c r="AH266" i="34"/>
  <c r="AG266" i="34"/>
  <c r="AF266" i="34"/>
  <c r="AE266" i="34"/>
  <c r="AD266" i="34"/>
  <c r="AC266" i="34"/>
  <c r="AB266" i="34"/>
  <c r="AA266" i="34"/>
  <c r="Z266" i="34"/>
  <c r="Y266" i="34"/>
  <c r="X266" i="34"/>
  <c r="W266" i="34"/>
  <c r="V266" i="34"/>
  <c r="AX266" i="34" s="1"/>
  <c r="AZ266" i="34" s="1"/>
  <c r="U266" i="34"/>
  <c r="T266" i="34"/>
  <c r="S266" i="34"/>
  <c r="AW264" i="34"/>
  <c r="AV264" i="34"/>
  <c r="AU264" i="34"/>
  <c r="AT264" i="34"/>
  <c r="AS264" i="34"/>
  <c r="AR264" i="34"/>
  <c r="AQ264" i="34"/>
  <c r="AP264" i="34"/>
  <c r="AO264" i="34"/>
  <c r="AN264" i="34"/>
  <c r="AM264" i="34"/>
  <c r="AL264" i="34"/>
  <c r="AK264" i="34"/>
  <c r="AJ264" i="34"/>
  <c r="AI264" i="34"/>
  <c r="AH264" i="34"/>
  <c r="AG264" i="34"/>
  <c r="AF264" i="34"/>
  <c r="AE264" i="34"/>
  <c r="AD264" i="34"/>
  <c r="AC264" i="34"/>
  <c r="AB264" i="34"/>
  <c r="AA264" i="34"/>
  <c r="Z264" i="34"/>
  <c r="Y264" i="34"/>
  <c r="X264" i="34"/>
  <c r="W264" i="34"/>
  <c r="V264" i="34"/>
  <c r="U264" i="34"/>
  <c r="T264" i="34"/>
  <c r="S264" i="34"/>
  <c r="F264" i="34"/>
  <c r="AW263" i="34"/>
  <c r="AV263" i="34"/>
  <c r="AU263" i="34"/>
  <c r="AT263" i="34"/>
  <c r="AS263" i="34"/>
  <c r="AR263" i="34"/>
  <c r="AQ263" i="34"/>
  <c r="AP263" i="34"/>
  <c r="AO263" i="34"/>
  <c r="AN263" i="34"/>
  <c r="AM263" i="34"/>
  <c r="AL263" i="34"/>
  <c r="AK263" i="34"/>
  <c r="AJ263" i="34"/>
  <c r="AI263" i="34"/>
  <c r="AH263" i="34"/>
  <c r="AG263" i="34"/>
  <c r="AF263" i="34"/>
  <c r="AE263" i="34"/>
  <c r="AD263" i="34"/>
  <c r="AC263" i="34"/>
  <c r="AB263" i="34"/>
  <c r="AA263" i="34"/>
  <c r="Z263" i="34"/>
  <c r="Y263" i="34"/>
  <c r="X263" i="34"/>
  <c r="W263" i="34"/>
  <c r="V263" i="34"/>
  <c r="U263" i="34"/>
  <c r="T263" i="34"/>
  <c r="S263" i="34"/>
  <c r="AW261" i="34"/>
  <c r="AV261" i="34"/>
  <c r="AU261" i="34"/>
  <c r="AT261" i="34"/>
  <c r="AS261" i="34"/>
  <c r="AR261" i="34"/>
  <c r="AQ261" i="34"/>
  <c r="AP261" i="34"/>
  <c r="AO261" i="34"/>
  <c r="AN261" i="34"/>
  <c r="AM261" i="34"/>
  <c r="AL261" i="34"/>
  <c r="AK261" i="34"/>
  <c r="AJ261" i="34"/>
  <c r="AI261" i="34"/>
  <c r="AH261" i="34"/>
  <c r="AG261" i="34"/>
  <c r="AF261" i="34"/>
  <c r="AE261" i="34"/>
  <c r="AD261" i="34"/>
  <c r="AC261" i="34"/>
  <c r="AB261" i="34"/>
  <c r="AA261" i="34"/>
  <c r="Z261" i="34"/>
  <c r="Y261" i="34"/>
  <c r="X261" i="34"/>
  <c r="W261" i="34"/>
  <c r="V261" i="34"/>
  <c r="U261" i="34"/>
  <c r="T261" i="34"/>
  <c r="AX261" i="34" s="1"/>
  <c r="AZ261" i="34" s="1"/>
  <c r="S261" i="34"/>
  <c r="F261" i="34"/>
  <c r="AW260" i="34"/>
  <c r="AV260" i="34"/>
  <c r="AU260" i="34"/>
  <c r="AT260" i="34"/>
  <c r="AS260" i="34"/>
  <c r="AR260" i="34"/>
  <c r="AQ260" i="34"/>
  <c r="AP260" i="34"/>
  <c r="AO260" i="34"/>
  <c r="AN260" i="34"/>
  <c r="AM260" i="34"/>
  <c r="AL260" i="34"/>
  <c r="AK260" i="34"/>
  <c r="AJ260" i="34"/>
  <c r="AI260" i="34"/>
  <c r="AH260" i="34"/>
  <c r="AG260" i="34"/>
  <c r="AF260" i="34"/>
  <c r="AE260" i="34"/>
  <c r="AD260" i="34"/>
  <c r="AC260" i="34"/>
  <c r="AB260" i="34"/>
  <c r="AA260" i="34"/>
  <c r="Z260" i="34"/>
  <c r="Y260" i="34"/>
  <c r="X260" i="34"/>
  <c r="W260" i="34"/>
  <c r="V260" i="34"/>
  <c r="U260" i="34"/>
  <c r="T260" i="34"/>
  <c r="S260" i="34"/>
  <c r="AW258" i="34"/>
  <c r="AV258" i="34"/>
  <c r="AU258" i="34"/>
  <c r="AT258" i="34"/>
  <c r="AS258" i="34"/>
  <c r="AR258" i="34"/>
  <c r="AQ258" i="34"/>
  <c r="AP258" i="34"/>
  <c r="AO258" i="34"/>
  <c r="AN258" i="34"/>
  <c r="AM258" i="34"/>
  <c r="AL258" i="34"/>
  <c r="AK258" i="34"/>
  <c r="AJ258" i="34"/>
  <c r="AI258" i="34"/>
  <c r="AH258" i="34"/>
  <c r="AG258" i="34"/>
  <c r="AF258" i="34"/>
  <c r="AE258" i="34"/>
  <c r="AD258" i="34"/>
  <c r="AC258" i="34"/>
  <c r="AB258" i="34"/>
  <c r="AA258" i="34"/>
  <c r="Z258" i="34"/>
  <c r="Y258" i="34"/>
  <c r="X258" i="34"/>
  <c r="W258" i="34"/>
  <c r="V258" i="34"/>
  <c r="U258" i="34"/>
  <c r="T258" i="34"/>
  <c r="S258" i="34"/>
  <c r="F258" i="34"/>
  <c r="AW257" i="34"/>
  <c r="AV257" i="34"/>
  <c r="AU257" i="34"/>
  <c r="AT257" i="34"/>
  <c r="AS257" i="34"/>
  <c r="AR257" i="34"/>
  <c r="AQ257" i="34"/>
  <c r="AP257" i="34"/>
  <c r="AO257" i="34"/>
  <c r="AN257" i="34"/>
  <c r="AM257" i="34"/>
  <c r="AL257" i="34"/>
  <c r="AK257" i="34"/>
  <c r="AJ257" i="34"/>
  <c r="AI257" i="34"/>
  <c r="AH257" i="34"/>
  <c r="AG257" i="34"/>
  <c r="AF257" i="34"/>
  <c r="AE257" i="34"/>
  <c r="AD257" i="34"/>
  <c r="AC257" i="34"/>
  <c r="AB257" i="34"/>
  <c r="AA257" i="34"/>
  <c r="Z257" i="34"/>
  <c r="Y257" i="34"/>
  <c r="X257" i="34"/>
  <c r="W257" i="34"/>
  <c r="V257" i="34"/>
  <c r="U257" i="34"/>
  <c r="T257" i="34"/>
  <c r="S257" i="34"/>
  <c r="AW255" i="34"/>
  <c r="AV255" i="34"/>
  <c r="AU255" i="34"/>
  <c r="AT255" i="34"/>
  <c r="AS255" i="34"/>
  <c r="AR255" i="34"/>
  <c r="AQ255" i="34"/>
  <c r="AP255" i="34"/>
  <c r="AO255" i="34"/>
  <c r="AN255" i="34"/>
  <c r="AM255" i="34"/>
  <c r="AL255" i="34"/>
  <c r="AK255" i="34"/>
  <c r="AJ255" i="34"/>
  <c r="AI255" i="34"/>
  <c r="AH255" i="34"/>
  <c r="AG255" i="34"/>
  <c r="AF255" i="34"/>
  <c r="AE255" i="34"/>
  <c r="AD255" i="34"/>
  <c r="AC255" i="34"/>
  <c r="AB255" i="34"/>
  <c r="AA255" i="34"/>
  <c r="Z255" i="34"/>
  <c r="Y255" i="34"/>
  <c r="X255" i="34"/>
  <c r="W255" i="34"/>
  <c r="V255" i="34"/>
  <c r="U255" i="34"/>
  <c r="T255" i="34"/>
  <c r="S255" i="34"/>
  <c r="F255" i="34"/>
  <c r="AW254" i="34"/>
  <c r="AV254" i="34"/>
  <c r="AU254" i="34"/>
  <c r="AT254" i="34"/>
  <c r="AS254" i="34"/>
  <c r="AR254" i="34"/>
  <c r="AQ254" i="34"/>
  <c r="AP254" i="34"/>
  <c r="AO254" i="34"/>
  <c r="AN254" i="34"/>
  <c r="AM254" i="34"/>
  <c r="AL254" i="34"/>
  <c r="AK254" i="34"/>
  <c r="AJ254" i="34"/>
  <c r="AI254" i="34"/>
  <c r="AH254" i="34"/>
  <c r="AG254" i="34"/>
  <c r="AF254" i="34"/>
  <c r="AE254" i="34"/>
  <c r="AD254" i="34"/>
  <c r="AC254" i="34"/>
  <c r="AB254" i="34"/>
  <c r="AA254" i="34"/>
  <c r="Z254" i="34"/>
  <c r="Y254" i="34"/>
  <c r="X254" i="34"/>
  <c r="W254" i="34"/>
  <c r="V254" i="34"/>
  <c r="AX254" i="34" s="1"/>
  <c r="AZ254" i="34" s="1"/>
  <c r="U254" i="34"/>
  <c r="T254" i="34"/>
  <c r="S254" i="34"/>
  <c r="AW252" i="34"/>
  <c r="AV252" i="34"/>
  <c r="AU252" i="34"/>
  <c r="AT252" i="34"/>
  <c r="AS252" i="34"/>
  <c r="AR252" i="34"/>
  <c r="AQ252" i="34"/>
  <c r="AP252" i="34"/>
  <c r="AO252" i="34"/>
  <c r="AN252" i="34"/>
  <c r="AM252" i="34"/>
  <c r="AL252" i="34"/>
  <c r="AK252" i="34"/>
  <c r="AJ252" i="34"/>
  <c r="AI252" i="34"/>
  <c r="AH252" i="34"/>
  <c r="AG252" i="34"/>
  <c r="AF252" i="34"/>
  <c r="AE252" i="34"/>
  <c r="AD252" i="34"/>
  <c r="AC252" i="34"/>
  <c r="AB252" i="34"/>
  <c r="AA252" i="34"/>
  <c r="Z252" i="34"/>
  <c r="Y252" i="34"/>
  <c r="X252" i="34"/>
  <c r="W252" i="34"/>
  <c r="V252" i="34"/>
  <c r="U252" i="34"/>
  <c r="T252" i="34"/>
  <c r="S252" i="34"/>
  <c r="F252" i="34"/>
  <c r="AW251" i="34"/>
  <c r="AV251" i="34"/>
  <c r="AU251" i="34"/>
  <c r="AT251" i="34"/>
  <c r="AS251" i="34"/>
  <c r="AR251" i="34"/>
  <c r="AQ251" i="34"/>
  <c r="AP251" i="34"/>
  <c r="AO251" i="34"/>
  <c r="AN251" i="34"/>
  <c r="AM251" i="34"/>
  <c r="AL251" i="34"/>
  <c r="AK251" i="34"/>
  <c r="AJ251" i="34"/>
  <c r="AI251" i="34"/>
  <c r="AH251" i="34"/>
  <c r="AG251" i="34"/>
  <c r="AF251" i="34"/>
  <c r="AE251" i="34"/>
  <c r="AD251" i="34"/>
  <c r="AC251" i="34"/>
  <c r="AB251" i="34"/>
  <c r="AA251" i="34"/>
  <c r="Z251" i="34"/>
  <c r="Y251" i="34"/>
  <c r="X251" i="34"/>
  <c r="W251" i="34"/>
  <c r="V251" i="34"/>
  <c r="U251" i="34"/>
  <c r="T251" i="34"/>
  <c r="S251" i="34"/>
  <c r="AW249" i="34"/>
  <c r="AV249" i="34"/>
  <c r="AU249" i="34"/>
  <c r="AT249" i="34"/>
  <c r="AS249" i="34"/>
  <c r="AR249" i="34"/>
  <c r="AQ249" i="34"/>
  <c r="AP249" i="34"/>
  <c r="AO249" i="34"/>
  <c r="AN249" i="34"/>
  <c r="AM249" i="34"/>
  <c r="AL249" i="34"/>
  <c r="AK249" i="34"/>
  <c r="AJ249" i="34"/>
  <c r="AI249" i="34"/>
  <c r="AH249" i="34"/>
  <c r="AG249" i="34"/>
  <c r="AF249" i="34"/>
  <c r="AE249" i="34"/>
  <c r="AD249" i="34"/>
  <c r="AC249" i="34"/>
  <c r="AB249" i="34"/>
  <c r="AA249" i="34"/>
  <c r="Z249" i="34"/>
  <c r="Y249" i="34"/>
  <c r="X249" i="34"/>
  <c r="W249" i="34"/>
  <c r="V249" i="34"/>
  <c r="U249" i="34"/>
  <c r="T249" i="34"/>
  <c r="AX249" i="34" s="1"/>
  <c r="AZ249" i="34" s="1"/>
  <c r="S249" i="34"/>
  <c r="F249" i="34"/>
  <c r="AW248" i="34"/>
  <c r="AV248" i="34"/>
  <c r="AU248" i="34"/>
  <c r="AT248" i="34"/>
  <c r="AS248" i="34"/>
  <c r="AR248" i="34"/>
  <c r="AQ248" i="34"/>
  <c r="AP248" i="34"/>
  <c r="AO248" i="34"/>
  <c r="AN248" i="34"/>
  <c r="AM248" i="34"/>
  <c r="AL248" i="34"/>
  <c r="AK248" i="34"/>
  <c r="AJ248" i="34"/>
  <c r="AI248" i="34"/>
  <c r="AH248" i="34"/>
  <c r="AG248" i="34"/>
  <c r="AF248" i="34"/>
  <c r="AE248" i="34"/>
  <c r="AD248" i="34"/>
  <c r="AC248" i="34"/>
  <c r="AB248" i="34"/>
  <c r="AA248" i="34"/>
  <c r="Z248" i="34"/>
  <c r="Y248" i="34"/>
  <c r="X248" i="34"/>
  <c r="W248" i="34"/>
  <c r="V248" i="34"/>
  <c r="U248" i="34"/>
  <c r="T248" i="34"/>
  <c r="S248" i="34"/>
  <c r="AW246" i="34"/>
  <c r="AV246" i="34"/>
  <c r="AU246" i="34"/>
  <c r="AT246" i="34"/>
  <c r="AS246" i="34"/>
  <c r="AR246" i="34"/>
  <c r="AQ246" i="34"/>
  <c r="AP246" i="34"/>
  <c r="AO246" i="34"/>
  <c r="AN246" i="34"/>
  <c r="AM246" i="34"/>
  <c r="AL246" i="34"/>
  <c r="AK246" i="34"/>
  <c r="AJ246" i="34"/>
  <c r="AI246" i="34"/>
  <c r="AH246" i="34"/>
  <c r="AG246" i="34"/>
  <c r="AF246" i="34"/>
  <c r="AE246" i="34"/>
  <c r="AD246" i="34"/>
  <c r="AC246" i="34"/>
  <c r="AB246" i="34"/>
  <c r="AA246" i="34"/>
  <c r="Z246" i="34"/>
  <c r="Y246" i="34"/>
  <c r="X246" i="34"/>
  <c r="W246" i="34"/>
  <c r="V246" i="34"/>
  <c r="U246" i="34"/>
  <c r="T246" i="34"/>
  <c r="S246" i="34"/>
  <c r="F246" i="34"/>
  <c r="AW245" i="34"/>
  <c r="AV245" i="34"/>
  <c r="AU245" i="34"/>
  <c r="AT245" i="34"/>
  <c r="AS245" i="34"/>
  <c r="AR245" i="34"/>
  <c r="AQ245" i="34"/>
  <c r="AP245" i="34"/>
  <c r="AO245" i="34"/>
  <c r="AN245" i="34"/>
  <c r="AM245" i="34"/>
  <c r="AL245" i="34"/>
  <c r="AK245" i="34"/>
  <c r="AJ245" i="34"/>
  <c r="AI245" i="34"/>
  <c r="AH245" i="34"/>
  <c r="AG245" i="34"/>
  <c r="AF245" i="34"/>
  <c r="AE245" i="34"/>
  <c r="AD245" i="34"/>
  <c r="AC245" i="34"/>
  <c r="AB245" i="34"/>
  <c r="AA245" i="34"/>
  <c r="Z245" i="34"/>
  <c r="Y245" i="34"/>
  <c r="X245" i="34"/>
  <c r="W245" i="34"/>
  <c r="V245" i="34"/>
  <c r="U245" i="34"/>
  <c r="T245" i="34"/>
  <c r="S245" i="34"/>
  <c r="AW243" i="34"/>
  <c r="AV243" i="34"/>
  <c r="AU243" i="34"/>
  <c r="AT243" i="34"/>
  <c r="AS243" i="34"/>
  <c r="AR243" i="34"/>
  <c r="AQ243" i="34"/>
  <c r="AP243" i="34"/>
  <c r="AO243" i="34"/>
  <c r="AN243" i="34"/>
  <c r="AM243" i="34"/>
  <c r="AL243" i="34"/>
  <c r="AK243" i="34"/>
  <c r="AJ243" i="34"/>
  <c r="AI243" i="34"/>
  <c r="AH243" i="34"/>
  <c r="AG243" i="34"/>
  <c r="AF243" i="34"/>
  <c r="AE243" i="34"/>
  <c r="AD243" i="34"/>
  <c r="AC243" i="34"/>
  <c r="AB243" i="34"/>
  <c r="AA243" i="34"/>
  <c r="Z243" i="34"/>
  <c r="Y243" i="34"/>
  <c r="X243" i="34"/>
  <c r="W243" i="34"/>
  <c r="V243" i="34"/>
  <c r="U243" i="34"/>
  <c r="T243" i="34"/>
  <c r="S243" i="34"/>
  <c r="F243" i="34"/>
  <c r="AW242" i="34"/>
  <c r="AV242" i="34"/>
  <c r="AU242" i="34"/>
  <c r="AT242" i="34"/>
  <c r="AS242" i="34"/>
  <c r="AR242" i="34"/>
  <c r="AQ242" i="34"/>
  <c r="AP242" i="34"/>
  <c r="AO242" i="34"/>
  <c r="AN242" i="34"/>
  <c r="AM242" i="34"/>
  <c r="AL242" i="34"/>
  <c r="AK242" i="34"/>
  <c r="AJ242" i="34"/>
  <c r="AI242" i="34"/>
  <c r="AH242" i="34"/>
  <c r="AG242" i="34"/>
  <c r="AF242" i="34"/>
  <c r="AE242" i="34"/>
  <c r="AD242" i="34"/>
  <c r="AC242" i="34"/>
  <c r="AB242" i="34"/>
  <c r="AA242" i="34"/>
  <c r="Z242" i="34"/>
  <c r="Y242" i="34"/>
  <c r="X242" i="34"/>
  <c r="W242" i="34"/>
  <c r="V242" i="34"/>
  <c r="AX242" i="34" s="1"/>
  <c r="AZ242" i="34" s="1"/>
  <c r="U242" i="34"/>
  <c r="T242" i="34"/>
  <c r="S242" i="34"/>
  <c r="AW240" i="34"/>
  <c r="AV240" i="34"/>
  <c r="AU240" i="34"/>
  <c r="AT240" i="34"/>
  <c r="AS240" i="34"/>
  <c r="AR240" i="34"/>
  <c r="AQ240" i="34"/>
  <c r="AP240" i="34"/>
  <c r="AO240" i="34"/>
  <c r="AN240" i="34"/>
  <c r="AM240" i="34"/>
  <c r="AL240" i="34"/>
  <c r="AK240" i="34"/>
  <c r="AJ240" i="34"/>
  <c r="AI240" i="34"/>
  <c r="AH240" i="34"/>
  <c r="AG240" i="34"/>
  <c r="AF240" i="34"/>
  <c r="AE240" i="34"/>
  <c r="AD240" i="34"/>
  <c r="AC240" i="34"/>
  <c r="AB240" i="34"/>
  <c r="AA240" i="34"/>
  <c r="Z240" i="34"/>
  <c r="Y240" i="34"/>
  <c r="X240" i="34"/>
  <c r="W240" i="34"/>
  <c r="V240" i="34"/>
  <c r="U240" i="34"/>
  <c r="T240" i="34"/>
  <c r="S240" i="34"/>
  <c r="F240" i="34"/>
  <c r="AW239" i="34"/>
  <c r="AV239" i="34"/>
  <c r="AU239" i="34"/>
  <c r="AT239" i="34"/>
  <c r="AS239" i="34"/>
  <c r="AR239" i="34"/>
  <c r="AQ239" i="34"/>
  <c r="AP239" i="34"/>
  <c r="AO239" i="34"/>
  <c r="AN239" i="34"/>
  <c r="AM239" i="34"/>
  <c r="AL239" i="34"/>
  <c r="AK239" i="34"/>
  <c r="AJ239" i="34"/>
  <c r="AI239" i="34"/>
  <c r="AH239" i="34"/>
  <c r="AG239" i="34"/>
  <c r="AF239" i="34"/>
  <c r="AE239" i="34"/>
  <c r="AD239" i="34"/>
  <c r="AC239" i="34"/>
  <c r="AB239" i="34"/>
  <c r="AA239" i="34"/>
  <c r="Z239" i="34"/>
  <c r="Y239" i="34"/>
  <c r="X239" i="34"/>
  <c r="W239" i="34"/>
  <c r="V239" i="34"/>
  <c r="U239" i="34"/>
  <c r="T239" i="34"/>
  <c r="S239" i="34"/>
  <c r="AW237" i="34"/>
  <c r="AV237" i="34"/>
  <c r="AU237" i="34"/>
  <c r="AT237" i="34"/>
  <c r="AS237" i="34"/>
  <c r="AR237" i="34"/>
  <c r="AQ237" i="34"/>
  <c r="AP237" i="34"/>
  <c r="AO237" i="34"/>
  <c r="AN237" i="34"/>
  <c r="AM237" i="34"/>
  <c r="AL237" i="34"/>
  <c r="AK237" i="34"/>
  <c r="AJ237" i="34"/>
  <c r="AI237" i="34"/>
  <c r="AH237" i="34"/>
  <c r="AG237" i="34"/>
  <c r="AF237" i="34"/>
  <c r="AE237" i="34"/>
  <c r="AD237" i="34"/>
  <c r="AC237" i="34"/>
  <c r="AB237" i="34"/>
  <c r="AA237" i="34"/>
  <c r="Z237" i="34"/>
  <c r="Y237" i="34"/>
  <c r="X237" i="34"/>
  <c r="W237" i="34"/>
  <c r="V237" i="34"/>
  <c r="U237" i="34"/>
  <c r="T237" i="34"/>
  <c r="AX237" i="34" s="1"/>
  <c r="AZ237" i="34" s="1"/>
  <c r="S237" i="34"/>
  <c r="F237" i="34"/>
  <c r="AW236" i="34"/>
  <c r="AV236" i="34"/>
  <c r="AU236" i="34"/>
  <c r="AT236" i="34"/>
  <c r="AS236" i="34"/>
  <c r="AR236" i="34"/>
  <c r="AQ236" i="34"/>
  <c r="AP236" i="34"/>
  <c r="AO236" i="34"/>
  <c r="AN236" i="34"/>
  <c r="AM236" i="34"/>
  <c r="AL236" i="34"/>
  <c r="AK236" i="34"/>
  <c r="AJ236" i="34"/>
  <c r="AI236" i="34"/>
  <c r="AH236" i="34"/>
  <c r="AG236" i="34"/>
  <c r="AF236" i="34"/>
  <c r="AE236" i="34"/>
  <c r="AD236" i="34"/>
  <c r="AC236" i="34"/>
  <c r="AB236" i="34"/>
  <c r="AA236" i="34"/>
  <c r="Z236" i="34"/>
  <c r="Y236" i="34"/>
  <c r="X236" i="34"/>
  <c r="W236" i="34"/>
  <c r="V236" i="34"/>
  <c r="U236" i="34"/>
  <c r="T236" i="34"/>
  <c r="S236" i="34"/>
  <c r="AW234" i="34"/>
  <c r="AV234" i="34"/>
  <c r="AU234" i="34"/>
  <c r="AT234" i="34"/>
  <c r="AS234" i="34"/>
  <c r="AR234" i="34"/>
  <c r="AQ234" i="34"/>
  <c r="AP234" i="34"/>
  <c r="AO234" i="34"/>
  <c r="AN234" i="34"/>
  <c r="AM234" i="34"/>
  <c r="AL234" i="34"/>
  <c r="AK234" i="34"/>
  <c r="AJ234" i="34"/>
  <c r="AI234" i="34"/>
  <c r="AH234" i="34"/>
  <c r="AG234" i="34"/>
  <c r="AF234" i="34"/>
  <c r="AE234" i="34"/>
  <c r="AD234" i="34"/>
  <c r="AC234" i="34"/>
  <c r="AB234" i="34"/>
  <c r="AA234" i="34"/>
  <c r="Z234" i="34"/>
  <c r="Y234" i="34"/>
  <c r="X234" i="34"/>
  <c r="W234" i="34"/>
  <c r="V234" i="34"/>
  <c r="U234" i="34"/>
  <c r="T234" i="34"/>
  <c r="S234" i="34"/>
  <c r="F234" i="34"/>
  <c r="AW233" i="34"/>
  <c r="AV233" i="34"/>
  <c r="AU233" i="34"/>
  <c r="AT233" i="34"/>
  <c r="AS233" i="34"/>
  <c r="AR233" i="34"/>
  <c r="AQ233" i="34"/>
  <c r="AP233" i="34"/>
  <c r="AO233" i="34"/>
  <c r="AN233" i="34"/>
  <c r="AM233" i="34"/>
  <c r="AL233" i="34"/>
  <c r="AK233" i="34"/>
  <c r="AJ233" i="34"/>
  <c r="AI233" i="34"/>
  <c r="AH233" i="34"/>
  <c r="AG233" i="34"/>
  <c r="AF233" i="34"/>
  <c r="AE233" i="34"/>
  <c r="AD233" i="34"/>
  <c r="AC233" i="34"/>
  <c r="AB233" i="34"/>
  <c r="AA233" i="34"/>
  <c r="Z233" i="34"/>
  <c r="Y233" i="34"/>
  <c r="X233" i="34"/>
  <c r="W233" i="34"/>
  <c r="V233" i="34"/>
  <c r="U233" i="34"/>
  <c r="T233" i="34"/>
  <c r="S233" i="34"/>
  <c r="AW231" i="34"/>
  <c r="AV231" i="34"/>
  <c r="AU231" i="34"/>
  <c r="AT231" i="34"/>
  <c r="AS231" i="34"/>
  <c r="AR231" i="34"/>
  <c r="AQ231" i="34"/>
  <c r="AP231" i="34"/>
  <c r="AO231" i="34"/>
  <c r="AN231" i="34"/>
  <c r="AM231" i="34"/>
  <c r="AL231" i="34"/>
  <c r="AK231" i="34"/>
  <c r="AJ231" i="34"/>
  <c r="AI231" i="34"/>
  <c r="AH231" i="34"/>
  <c r="AG231" i="34"/>
  <c r="AF231" i="34"/>
  <c r="AE231" i="34"/>
  <c r="AD231" i="34"/>
  <c r="AC231" i="34"/>
  <c r="AB231" i="34"/>
  <c r="AA231" i="34"/>
  <c r="Z231" i="34"/>
  <c r="Y231" i="34"/>
  <c r="X231" i="34"/>
  <c r="W231" i="34"/>
  <c r="V231" i="34"/>
  <c r="U231" i="34"/>
  <c r="T231" i="34"/>
  <c r="S231" i="34"/>
  <c r="F231" i="34"/>
  <c r="AW230" i="34"/>
  <c r="AV230" i="34"/>
  <c r="AU230" i="34"/>
  <c r="AT230" i="34"/>
  <c r="AS230" i="34"/>
  <c r="AR230" i="34"/>
  <c r="AQ230" i="34"/>
  <c r="AP230" i="34"/>
  <c r="AO230" i="34"/>
  <c r="AN230" i="34"/>
  <c r="AM230" i="34"/>
  <c r="AL230" i="34"/>
  <c r="AK230" i="34"/>
  <c r="AJ230" i="34"/>
  <c r="AI230" i="34"/>
  <c r="AH230" i="34"/>
  <c r="AG230" i="34"/>
  <c r="AF230" i="34"/>
  <c r="AE230" i="34"/>
  <c r="AD230" i="34"/>
  <c r="AC230" i="34"/>
  <c r="AB230" i="34"/>
  <c r="AA230" i="34"/>
  <c r="Z230" i="34"/>
  <c r="Y230" i="34"/>
  <c r="X230" i="34"/>
  <c r="W230" i="34"/>
  <c r="V230" i="34"/>
  <c r="AX230" i="34" s="1"/>
  <c r="AZ230" i="34" s="1"/>
  <c r="U230" i="34"/>
  <c r="T230" i="34"/>
  <c r="S230" i="34"/>
  <c r="AW228" i="34"/>
  <c r="AV228" i="34"/>
  <c r="AU228" i="34"/>
  <c r="AT228" i="34"/>
  <c r="AS228" i="34"/>
  <c r="AR228" i="34"/>
  <c r="AQ228" i="34"/>
  <c r="AP228" i="34"/>
  <c r="AO228" i="34"/>
  <c r="AN228" i="34"/>
  <c r="AM228" i="34"/>
  <c r="AL228" i="34"/>
  <c r="AK228" i="34"/>
  <c r="AJ228" i="34"/>
  <c r="AI228" i="34"/>
  <c r="AH228" i="34"/>
  <c r="AG228" i="34"/>
  <c r="AF228" i="34"/>
  <c r="AE228" i="34"/>
  <c r="AD228" i="34"/>
  <c r="AC228" i="34"/>
  <c r="AB228" i="34"/>
  <c r="AA228" i="34"/>
  <c r="Z228" i="34"/>
  <c r="Y228" i="34"/>
  <c r="X228" i="34"/>
  <c r="W228" i="34"/>
  <c r="V228" i="34"/>
  <c r="U228" i="34"/>
  <c r="T228" i="34"/>
  <c r="S228" i="34"/>
  <c r="F228" i="34"/>
  <c r="AW227" i="34"/>
  <c r="AV227" i="34"/>
  <c r="AU227" i="34"/>
  <c r="AT227" i="34"/>
  <c r="AS227" i="34"/>
  <c r="AR227" i="34"/>
  <c r="AQ227" i="34"/>
  <c r="AP227" i="34"/>
  <c r="AO227" i="34"/>
  <c r="AN227" i="34"/>
  <c r="AM227" i="34"/>
  <c r="AL227" i="34"/>
  <c r="AK227" i="34"/>
  <c r="AJ227" i="34"/>
  <c r="AI227" i="34"/>
  <c r="AH227" i="34"/>
  <c r="AG227" i="34"/>
  <c r="AF227" i="34"/>
  <c r="AE227" i="34"/>
  <c r="AD227" i="34"/>
  <c r="AC227" i="34"/>
  <c r="AB227" i="34"/>
  <c r="AA227" i="34"/>
  <c r="Z227" i="34"/>
  <c r="Y227" i="34"/>
  <c r="X227" i="34"/>
  <c r="W227" i="34"/>
  <c r="V227" i="34"/>
  <c r="U227" i="34"/>
  <c r="T227" i="34"/>
  <c r="S227" i="34"/>
  <c r="AW225" i="34"/>
  <c r="AV225" i="34"/>
  <c r="AU225" i="34"/>
  <c r="AT225" i="34"/>
  <c r="AS225" i="34"/>
  <c r="AR225" i="34"/>
  <c r="AQ225" i="34"/>
  <c r="AP225" i="34"/>
  <c r="AO225" i="34"/>
  <c r="AN225" i="34"/>
  <c r="AM225" i="34"/>
  <c r="AL225" i="34"/>
  <c r="AK225" i="34"/>
  <c r="AJ225" i="34"/>
  <c r="AI225" i="34"/>
  <c r="AH225" i="34"/>
  <c r="AG225" i="34"/>
  <c r="AF225" i="34"/>
  <c r="AE225" i="34"/>
  <c r="AD225" i="34"/>
  <c r="AC225" i="34"/>
  <c r="AB225" i="34"/>
  <c r="AA225" i="34"/>
  <c r="Z225" i="34"/>
  <c r="Y225" i="34"/>
  <c r="X225" i="34"/>
  <c r="W225" i="34"/>
  <c r="V225" i="34"/>
  <c r="U225" i="34"/>
  <c r="T225" i="34"/>
  <c r="AX225" i="34" s="1"/>
  <c r="AZ225" i="34" s="1"/>
  <c r="S225" i="34"/>
  <c r="F225" i="34"/>
  <c r="AW224" i="34"/>
  <c r="AV224" i="34"/>
  <c r="AU224" i="34"/>
  <c r="AT224" i="34"/>
  <c r="AS224" i="34"/>
  <c r="AR224" i="34"/>
  <c r="AQ224" i="34"/>
  <c r="AP224" i="34"/>
  <c r="AO224" i="34"/>
  <c r="AN224" i="34"/>
  <c r="AM224" i="34"/>
  <c r="AL224" i="34"/>
  <c r="AK224" i="34"/>
  <c r="AJ224" i="34"/>
  <c r="AI224" i="34"/>
  <c r="AH224" i="34"/>
  <c r="AG224" i="34"/>
  <c r="AF224" i="34"/>
  <c r="AE224" i="34"/>
  <c r="AD224" i="34"/>
  <c r="AC224" i="34"/>
  <c r="AB224" i="34"/>
  <c r="AA224" i="34"/>
  <c r="Z224" i="34"/>
  <c r="Y224" i="34"/>
  <c r="X224" i="34"/>
  <c r="W224" i="34"/>
  <c r="V224" i="34"/>
  <c r="U224" i="34"/>
  <c r="T224" i="34"/>
  <c r="S224" i="34"/>
  <c r="AW222" i="34"/>
  <c r="AV222" i="34"/>
  <c r="AU222" i="34"/>
  <c r="AT222" i="34"/>
  <c r="AS222" i="34"/>
  <c r="AR222" i="34"/>
  <c r="AQ222" i="34"/>
  <c r="AP222" i="34"/>
  <c r="AO222" i="34"/>
  <c r="AN222" i="34"/>
  <c r="AM222" i="34"/>
  <c r="AL222" i="34"/>
  <c r="AK222" i="34"/>
  <c r="AJ222" i="34"/>
  <c r="AI222" i="34"/>
  <c r="AH222" i="34"/>
  <c r="AG222" i="34"/>
  <c r="AF222" i="34"/>
  <c r="AE222" i="34"/>
  <c r="AD222" i="34"/>
  <c r="AC222" i="34"/>
  <c r="AB222" i="34"/>
  <c r="AA222" i="34"/>
  <c r="Z222" i="34"/>
  <c r="Y222" i="34"/>
  <c r="X222" i="34"/>
  <c r="W222" i="34"/>
  <c r="V222" i="34"/>
  <c r="U222" i="34"/>
  <c r="T222" i="34"/>
  <c r="S222" i="34"/>
  <c r="F222" i="34"/>
  <c r="AW221" i="34"/>
  <c r="AV221" i="34"/>
  <c r="AU221" i="34"/>
  <c r="AT221" i="34"/>
  <c r="AS221" i="34"/>
  <c r="AR221" i="34"/>
  <c r="AQ221" i="34"/>
  <c r="AP221" i="34"/>
  <c r="AO221" i="34"/>
  <c r="AN221" i="34"/>
  <c r="AM221" i="34"/>
  <c r="AL221" i="34"/>
  <c r="AK221" i="34"/>
  <c r="AJ221" i="34"/>
  <c r="AI221" i="34"/>
  <c r="AH221" i="34"/>
  <c r="AG221" i="34"/>
  <c r="AF221" i="34"/>
  <c r="AE221" i="34"/>
  <c r="AD221" i="34"/>
  <c r="AC221" i="34"/>
  <c r="AB221" i="34"/>
  <c r="AA221" i="34"/>
  <c r="Z221" i="34"/>
  <c r="Y221" i="34"/>
  <c r="X221" i="34"/>
  <c r="W221" i="34"/>
  <c r="V221" i="34"/>
  <c r="U221" i="34"/>
  <c r="T221" i="34"/>
  <c r="S221" i="34"/>
  <c r="AW219" i="34"/>
  <c r="AV219" i="34"/>
  <c r="AU219" i="34"/>
  <c r="AT219" i="34"/>
  <c r="AS219" i="34"/>
  <c r="AR219" i="34"/>
  <c r="AQ219" i="34"/>
  <c r="AP219" i="34"/>
  <c r="AO219" i="34"/>
  <c r="AN219" i="34"/>
  <c r="AM219" i="34"/>
  <c r="AL219" i="34"/>
  <c r="AK219" i="34"/>
  <c r="AJ219" i="34"/>
  <c r="AI219" i="34"/>
  <c r="AH219" i="34"/>
  <c r="AG219" i="34"/>
  <c r="AF219" i="34"/>
  <c r="AE219" i="34"/>
  <c r="AD219" i="34"/>
  <c r="AC219" i="34"/>
  <c r="AB219" i="34"/>
  <c r="AA219" i="34"/>
  <c r="Z219" i="34"/>
  <c r="Y219" i="34"/>
  <c r="X219" i="34"/>
  <c r="W219" i="34"/>
  <c r="V219" i="34"/>
  <c r="U219" i="34"/>
  <c r="T219" i="34"/>
  <c r="S219" i="34"/>
  <c r="F219" i="34"/>
  <c r="AW218" i="34"/>
  <c r="AV218" i="34"/>
  <c r="AU218" i="34"/>
  <c r="AT218" i="34"/>
  <c r="AS218" i="34"/>
  <c r="AR218" i="34"/>
  <c r="AQ218" i="34"/>
  <c r="AP218" i="34"/>
  <c r="AO218" i="34"/>
  <c r="AN218" i="34"/>
  <c r="AM218" i="34"/>
  <c r="AL218" i="34"/>
  <c r="AK218" i="34"/>
  <c r="AJ218" i="34"/>
  <c r="AI218" i="34"/>
  <c r="AH218" i="34"/>
  <c r="AG218" i="34"/>
  <c r="AF218" i="34"/>
  <c r="AE218" i="34"/>
  <c r="AD218" i="34"/>
  <c r="AC218" i="34"/>
  <c r="AB218" i="34"/>
  <c r="AA218" i="34"/>
  <c r="Z218" i="34"/>
  <c r="Y218" i="34"/>
  <c r="X218" i="34"/>
  <c r="W218" i="34"/>
  <c r="V218" i="34"/>
  <c r="AX218" i="34" s="1"/>
  <c r="AZ218" i="34" s="1"/>
  <c r="U218" i="34"/>
  <c r="T218" i="34"/>
  <c r="S218" i="34"/>
  <c r="AW216" i="34"/>
  <c r="AV216" i="34"/>
  <c r="AU216" i="34"/>
  <c r="AT216" i="34"/>
  <c r="AS216" i="34"/>
  <c r="AR216" i="34"/>
  <c r="AQ216" i="34"/>
  <c r="AP216" i="34"/>
  <c r="AO216" i="34"/>
  <c r="AN216" i="34"/>
  <c r="AM216" i="34"/>
  <c r="AL216" i="34"/>
  <c r="AK216" i="34"/>
  <c r="AJ216" i="34"/>
  <c r="AI216" i="34"/>
  <c r="AH216" i="34"/>
  <c r="AG216" i="34"/>
  <c r="AF216" i="34"/>
  <c r="AE216" i="34"/>
  <c r="AD216" i="34"/>
  <c r="AC216" i="34"/>
  <c r="AB216" i="34"/>
  <c r="AA216" i="34"/>
  <c r="Z216" i="34"/>
  <c r="Y216" i="34"/>
  <c r="X216" i="34"/>
  <c r="W216" i="34"/>
  <c r="V216" i="34"/>
  <c r="U216" i="34"/>
  <c r="T216" i="34"/>
  <c r="S216" i="34"/>
  <c r="F216" i="34"/>
  <c r="AW215" i="34"/>
  <c r="AV215" i="34"/>
  <c r="AU215" i="34"/>
  <c r="AT215" i="34"/>
  <c r="AS215" i="34"/>
  <c r="AR215" i="34"/>
  <c r="AQ215" i="34"/>
  <c r="AP215" i="34"/>
  <c r="AO215" i="34"/>
  <c r="AN215" i="34"/>
  <c r="AM215" i="34"/>
  <c r="AL215" i="34"/>
  <c r="AK215" i="34"/>
  <c r="AJ215" i="34"/>
  <c r="AI215" i="34"/>
  <c r="AH215" i="34"/>
  <c r="AG215" i="34"/>
  <c r="AF215" i="34"/>
  <c r="AE215" i="34"/>
  <c r="AD215" i="34"/>
  <c r="AC215" i="34"/>
  <c r="AB215" i="34"/>
  <c r="AA215" i="34"/>
  <c r="Z215" i="34"/>
  <c r="Y215" i="34"/>
  <c r="X215" i="34"/>
  <c r="W215" i="34"/>
  <c r="V215" i="34"/>
  <c r="U215" i="34"/>
  <c r="T215" i="34"/>
  <c r="S215" i="34"/>
  <c r="AW213" i="34"/>
  <c r="AV213" i="34"/>
  <c r="AU213" i="34"/>
  <c r="AT213" i="34"/>
  <c r="AS213" i="34"/>
  <c r="AR213" i="34"/>
  <c r="AQ213" i="34"/>
  <c r="AP213" i="34"/>
  <c r="AO213" i="34"/>
  <c r="AN213" i="34"/>
  <c r="AM213" i="34"/>
  <c r="AL213" i="34"/>
  <c r="AK213" i="34"/>
  <c r="AJ213" i="34"/>
  <c r="AI213" i="34"/>
  <c r="AH213" i="34"/>
  <c r="AG213" i="34"/>
  <c r="AF213" i="34"/>
  <c r="AE213" i="34"/>
  <c r="AD213" i="34"/>
  <c r="AC213" i="34"/>
  <c r="AB213" i="34"/>
  <c r="AA213" i="34"/>
  <c r="Z213" i="34"/>
  <c r="Y213" i="34"/>
  <c r="X213" i="34"/>
  <c r="W213" i="34"/>
  <c r="V213" i="34"/>
  <c r="U213" i="34"/>
  <c r="T213" i="34"/>
  <c r="S213" i="34"/>
  <c r="F213" i="34"/>
  <c r="AW212" i="34"/>
  <c r="AV212" i="34"/>
  <c r="AU212" i="34"/>
  <c r="AT212" i="34"/>
  <c r="AS212" i="34"/>
  <c r="AR212" i="34"/>
  <c r="AQ212" i="34"/>
  <c r="AP212" i="34"/>
  <c r="AO212" i="34"/>
  <c r="AN212" i="34"/>
  <c r="AM212" i="34"/>
  <c r="AL212" i="34"/>
  <c r="AK212" i="34"/>
  <c r="AJ212" i="34"/>
  <c r="AI212" i="34"/>
  <c r="AH212" i="34"/>
  <c r="AG212" i="34"/>
  <c r="AF212" i="34"/>
  <c r="AE212" i="34"/>
  <c r="AD212" i="34"/>
  <c r="AC212" i="34"/>
  <c r="AB212" i="34"/>
  <c r="AA212" i="34"/>
  <c r="Z212" i="34"/>
  <c r="Y212" i="34"/>
  <c r="X212" i="34"/>
  <c r="W212" i="34"/>
  <c r="V212" i="34"/>
  <c r="U212" i="34"/>
  <c r="T212" i="34"/>
  <c r="S212" i="34"/>
  <c r="AW210" i="34"/>
  <c r="AV210" i="34"/>
  <c r="AU210" i="34"/>
  <c r="AT210" i="34"/>
  <c r="AS210" i="34"/>
  <c r="AR210" i="34"/>
  <c r="AQ210" i="34"/>
  <c r="AP210" i="34"/>
  <c r="AO210" i="34"/>
  <c r="AN210" i="34"/>
  <c r="AM210" i="34"/>
  <c r="AL210" i="34"/>
  <c r="AK210" i="34"/>
  <c r="AJ210" i="34"/>
  <c r="AI210" i="34"/>
  <c r="AH210" i="34"/>
  <c r="AG210" i="34"/>
  <c r="AF210" i="34"/>
  <c r="AE210" i="34"/>
  <c r="AD210" i="34"/>
  <c r="AC210" i="34"/>
  <c r="AB210" i="34"/>
  <c r="AA210" i="34"/>
  <c r="Z210" i="34"/>
  <c r="Y210" i="34"/>
  <c r="X210" i="34"/>
  <c r="W210" i="34"/>
  <c r="V210" i="34"/>
  <c r="U210" i="34"/>
  <c r="T210" i="34"/>
  <c r="S210" i="34"/>
  <c r="AX210" i="34" s="1"/>
  <c r="AZ210" i="34" s="1"/>
  <c r="F210" i="34"/>
  <c r="AW209" i="34"/>
  <c r="AV209" i="34"/>
  <c r="AU209" i="34"/>
  <c r="AT209" i="34"/>
  <c r="AS209" i="34"/>
  <c r="AR209" i="34"/>
  <c r="AQ209" i="34"/>
  <c r="AP209" i="34"/>
  <c r="AO209" i="34"/>
  <c r="AN209" i="34"/>
  <c r="AM209" i="34"/>
  <c r="AL209" i="34"/>
  <c r="AK209" i="34"/>
  <c r="AJ209" i="34"/>
  <c r="AI209" i="34"/>
  <c r="AH209" i="34"/>
  <c r="AG209" i="34"/>
  <c r="AF209" i="34"/>
  <c r="AE209" i="34"/>
  <c r="AD209" i="34"/>
  <c r="AC209" i="34"/>
  <c r="AB209" i="34"/>
  <c r="AA209" i="34"/>
  <c r="Z209" i="34"/>
  <c r="Y209" i="34"/>
  <c r="X209" i="34"/>
  <c r="W209" i="34"/>
  <c r="V209" i="34"/>
  <c r="U209" i="34"/>
  <c r="T209" i="34"/>
  <c r="S209" i="34"/>
  <c r="AX209" i="34" s="1"/>
  <c r="AZ209" i="34" s="1"/>
  <c r="AW207" i="34"/>
  <c r="AV207" i="34"/>
  <c r="AU207" i="34"/>
  <c r="AT207" i="34"/>
  <c r="AS207" i="34"/>
  <c r="AR207" i="34"/>
  <c r="AQ207" i="34"/>
  <c r="AP207" i="34"/>
  <c r="AO207" i="34"/>
  <c r="AN207" i="34"/>
  <c r="AM207" i="34"/>
  <c r="AL207" i="34"/>
  <c r="AK207" i="34"/>
  <c r="AJ207" i="34"/>
  <c r="AI207" i="34"/>
  <c r="AH207" i="34"/>
  <c r="AG207" i="34"/>
  <c r="AF207" i="34"/>
  <c r="AE207" i="34"/>
  <c r="AD207" i="34"/>
  <c r="AC207" i="34"/>
  <c r="AB207" i="34"/>
  <c r="AA207" i="34"/>
  <c r="Z207" i="34"/>
  <c r="Y207" i="34"/>
  <c r="X207" i="34"/>
  <c r="W207" i="34"/>
  <c r="V207" i="34"/>
  <c r="U207" i="34"/>
  <c r="T207" i="34"/>
  <c r="S207" i="34"/>
  <c r="F207" i="34"/>
  <c r="AW206" i="34"/>
  <c r="AV206" i="34"/>
  <c r="AU206" i="34"/>
  <c r="AT206" i="34"/>
  <c r="AS206" i="34"/>
  <c r="AR206" i="34"/>
  <c r="AQ206" i="34"/>
  <c r="AP206" i="34"/>
  <c r="AO206" i="34"/>
  <c r="AN206" i="34"/>
  <c r="AM206" i="34"/>
  <c r="AL206" i="34"/>
  <c r="AK206" i="34"/>
  <c r="AJ206" i="34"/>
  <c r="AI206" i="34"/>
  <c r="AH206" i="34"/>
  <c r="AG206" i="34"/>
  <c r="AF206" i="34"/>
  <c r="AE206" i="34"/>
  <c r="AD206" i="34"/>
  <c r="AC206" i="34"/>
  <c r="AB206" i="34"/>
  <c r="AA206" i="34"/>
  <c r="Z206" i="34"/>
  <c r="Y206" i="34"/>
  <c r="X206" i="34"/>
  <c r="W206" i="34"/>
  <c r="V206" i="34"/>
  <c r="U206" i="34"/>
  <c r="T206" i="34"/>
  <c r="S206" i="34"/>
  <c r="AW204" i="34"/>
  <c r="AV204" i="34"/>
  <c r="AU204" i="34"/>
  <c r="AT204" i="34"/>
  <c r="AS204" i="34"/>
  <c r="AR204" i="34"/>
  <c r="AQ204" i="34"/>
  <c r="AP204" i="34"/>
  <c r="AO204" i="34"/>
  <c r="AN204" i="34"/>
  <c r="AM204" i="34"/>
  <c r="AL204" i="34"/>
  <c r="AK204" i="34"/>
  <c r="AJ204" i="34"/>
  <c r="AI204" i="34"/>
  <c r="AH204" i="34"/>
  <c r="AG204" i="34"/>
  <c r="AF204" i="34"/>
  <c r="AE204" i="34"/>
  <c r="AD204" i="34"/>
  <c r="AC204" i="34"/>
  <c r="AB204" i="34"/>
  <c r="AA204" i="34"/>
  <c r="Z204" i="34"/>
  <c r="Y204" i="34"/>
  <c r="X204" i="34"/>
  <c r="W204" i="34"/>
  <c r="V204" i="34"/>
  <c r="U204" i="34"/>
  <c r="T204" i="34"/>
  <c r="S204" i="34"/>
  <c r="F204" i="34"/>
  <c r="AW203" i="34"/>
  <c r="AV203" i="34"/>
  <c r="AU203" i="34"/>
  <c r="AT203" i="34"/>
  <c r="AS203" i="34"/>
  <c r="AR203" i="34"/>
  <c r="AQ203" i="34"/>
  <c r="AP203" i="34"/>
  <c r="AO203" i="34"/>
  <c r="AN203" i="34"/>
  <c r="AM203" i="34"/>
  <c r="AL203" i="34"/>
  <c r="AK203" i="34"/>
  <c r="AJ203" i="34"/>
  <c r="AI203" i="34"/>
  <c r="AH203" i="34"/>
  <c r="AG203" i="34"/>
  <c r="AF203" i="34"/>
  <c r="AE203" i="34"/>
  <c r="AD203" i="34"/>
  <c r="AC203" i="34"/>
  <c r="AB203" i="34"/>
  <c r="AA203" i="34"/>
  <c r="Z203" i="34"/>
  <c r="Y203" i="34"/>
  <c r="X203" i="34"/>
  <c r="W203" i="34"/>
  <c r="V203" i="34"/>
  <c r="U203" i="34"/>
  <c r="T203" i="34"/>
  <c r="S203" i="34"/>
  <c r="AW201" i="34"/>
  <c r="AV201" i="34"/>
  <c r="AU201" i="34"/>
  <c r="AT201" i="34"/>
  <c r="AS201" i="34"/>
  <c r="AR201" i="34"/>
  <c r="AQ201" i="34"/>
  <c r="AP201" i="34"/>
  <c r="AO201" i="34"/>
  <c r="AN201" i="34"/>
  <c r="AM201" i="34"/>
  <c r="AL201" i="34"/>
  <c r="AK201" i="34"/>
  <c r="AJ201" i="34"/>
  <c r="AI201" i="34"/>
  <c r="AH201" i="34"/>
  <c r="AG201" i="34"/>
  <c r="AF201" i="34"/>
  <c r="AE201" i="34"/>
  <c r="AD201" i="34"/>
  <c r="AC201" i="34"/>
  <c r="AB201" i="34"/>
  <c r="AA201" i="34"/>
  <c r="Z201" i="34"/>
  <c r="Y201" i="34"/>
  <c r="X201" i="34"/>
  <c r="W201" i="34"/>
  <c r="V201" i="34"/>
  <c r="U201" i="34"/>
  <c r="T201" i="34"/>
  <c r="S201" i="34"/>
  <c r="F201" i="34"/>
  <c r="AW200" i="34"/>
  <c r="AV200" i="34"/>
  <c r="AU200" i="34"/>
  <c r="AT200" i="34"/>
  <c r="AS200" i="34"/>
  <c r="AR200" i="34"/>
  <c r="AQ200" i="34"/>
  <c r="AP200" i="34"/>
  <c r="AO200" i="34"/>
  <c r="AN200" i="34"/>
  <c r="AM200" i="34"/>
  <c r="AL200" i="34"/>
  <c r="AK200" i="34"/>
  <c r="AJ200" i="34"/>
  <c r="AI200" i="34"/>
  <c r="AH200" i="34"/>
  <c r="AG200" i="34"/>
  <c r="AF200" i="34"/>
  <c r="AE200" i="34"/>
  <c r="AD200" i="34"/>
  <c r="AC200" i="34"/>
  <c r="AB200" i="34"/>
  <c r="AA200" i="34"/>
  <c r="Z200" i="34"/>
  <c r="Y200" i="34"/>
  <c r="X200" i="34"/>
  <c r="W200" i="34"/>
  <c r="V200" i="34"/>
  <c r="U200" i="34"/>
  <c r="T200" i="34"/>
  <c r="S200" i="34"/>
  <c r="AW198" i="34"/>
  <c r="AV198" i="34"/>
  <c r="AU198" i="34"/>
  <c r="AT198" i="34"/>
  <c r="AS198" i="34"/>
  <c r="AR198" i="34"/>
  <c r="AQ198" i="34"/>
  <c r="AP198" i="34"/>
  <c r="AO198" i="34"/>
  <c r="AN198" i="34"/>
  <c r="AM198" i="34"/>
  <c r="AL198" i="34"/>
  <c r="AK198" i="34"/>
  <c r="AJ198" i="34"/>
  <c r="AI198" i="34"/>
  <c r="AH198" i="34"/>
  <c r="AG198" i="34"/>
  <c r="AF198" i="34"/>
  <c r="AE198" i="34"/>
  <c r="AD198" i="34"/>
  <c r="AC198" i="34"/>
  <c r="AB198" i="34"/>
  <c r="AA198" i="34"/>
  <c r="Z198" i="34"/>
  <c r="Y198" i="34"/>
  <c r="X198" i="34"/>
  <c r="W198" i="34"/>
  <c r="V198" i="34"/>
  <c r="U198" i="34"/>
  <c r="T198" i="34"/>
  <c r="S198" i="34"/>
  <c r="AX198" i="34" s="1"/>
  <c r="AZ198" i="34" s="1"/>
  <c r="F198" i="34"/>
  <c r="AW197" i="34"/>
  <c r="AV197" i="34"/>
  <c r="AU197" i="34"/>
  <c r="AT197" i="34"/>
  <c r="AS197" i="34"/>
  <c r="AR197" i="34"/>
  <c r="AQ197" i="34"/>
  <c r="AP197" i="34"/>
  <c r="AO197" i="34"/>
  <c r="AN197" i="34"/>
  <c r="AM197" i="34"/>
  <c r="AL197" i="34"/>
  <c r="AK197" i="34"/>
  <c r="AJ197" i="34"/>
  <c r="AI197" i="34"/>
  <c r="AH197" i="34"/>
  <c r="AG197" i="34"/>
  <c r="AF197" i="34"/>
  <c r="AE197" i="34"/>
  <c r="AD197" i="34"/>
  <c r="AC197" i="34"/>
  <c r="AB197" i="34"/>
  <c r="AA197" i="34"/>
  <c r="Z197" i="34"/>
  <c r="Y197" i="34"/>
  <c r="X197" i="34"/>
  <c r="W197" i="34"/>
  <c r="V197" i="34"/>
  <c r="U197" i="34"/>
  <c r="T197" i="34"/>
  <c r="S197" i="34"/>
  <c r="AX197" i="34" s="1"/>
  <c r="AZ197" i="34" s="1"/>
  <c r="AW195" i="34"/>
  <c r="AV195" i="34"/>
  <c r="AU195" i="34"/>
  <c r="AT195" i="34"/>
  <c r="AS195" i="34"/>
  <c r="AR195" i="34"/>
  <c r="AQ195" i="34"/>
  <c r="AP195" i="34"/>
  <c r="AO195" i="34"/>
  <c r="AN195" i="34"/>
  <c r="AM195" i="34"/>
  <c r="AL195" i="34"/>
  <c r="AK195" i="34"/>
  <c r="AJ195" i="34"/>
  <c r="AI195" i="34"/>
  <c r="AH195" i="34"/>
  <c r="AG195" i="34"/>
  <c r="AF195" i="34"/>
  <c r="AE195" i="34"/>
  <c r="AD195" i="34"/>
  <c r="AC195" i="34"/>
  <c r="AB195" i="34"/>
  <c r="AA195" i="34"/>
  <c r="Z195" i="34"/>
  <c r="Y195" i="34"/>
  <c r="X195" i="34"/>
  <c r="W195" i="34"/>
  <c r="V195" i="34"/>
  <c r="U195" i="34"/>
  <c r="T195" i="34"/>
  <c r="S195" i="34"/>
  <c r="F195" i="34"/>
  <c r="AW194" i="34"/>
  <c r="AV194" i="34"/>
  <c r="AU194" i="34"/>
  <c r="AT194" i="34"/>
  <c r="AS194" i="34"/>
  <c r="AR194" i="34"/>
  <c r="AQ194" i="34"/>
  <c r="AP194" i="34"/>
  <c r="AO194" i="34"/>
  <c r="AN194" i="34"/>
  <c r="AM194" i="34"/>
  <c r="AL194" i="34"/>
  <c r="AK194" i="34"/>
  <c r="AJ194" i="34"/>
  <c r="AI194" i="34"/>
  <c r="AH194" i="34"/>
  <c r="AG194" i="34"/>
  <c r="AF194" i="34"/>
  <c r="AE194" i="34"/>
  <c r="AD194" i="34"/>
  <c r="AC194" i="34"/>
  <c r="AB194" i="34"/>
  <c r="AA194" i="34"/>
  <c r="Z194" i="34"/>
  <c r="Y194" i="34"/>
  <c r="X194" i="34"/>
  <c r="W194" i="34"/>
  <c r="V194" i="34"/>
  <c r="U194" i="34"/>
  <c r="T194" i="34"/>
  <c r="S194" i="34"/>
  <c r="AW192" i="34"/>
  <c r="AV192" i="34"/>
  <c r="AU192" i="34"/>
  <c r="AT192" i="34"/>
  <c r="AS192" i="34"/>
  <c r="AR192" i="34"/>
  <c r="AQ192" i="34"/>
  <c r="AP192" i="34"/>
  <c r="AO192" i="34"/>
  <c r="AN192" i="34"/>
  <c r="AM192" i="34"/>
  <c r="AL192" i="34"/>
  <c r="AK192" i="34"/>
  <c r="AJ192" i="34"/>
  <c r="AI192" i="34"/>
  <c r="AH192" i="34"/>
  <c r="AG192" i="34"/>
  <c r="AF192" i="34"/>
  <c r="AE192" i="34"/>
  <c r="AD192" i="34"/>
  <c r="AC192" i="34"/>
  <c r="AB192" i="34"/>
  <c r="AA192" i="34"/>
  <c r="Z192" i="34"/>
  <c r="Y192" i="34"/>
  <c r="X192" i="34"/>
  <c r="W192" i="34"/>
  <c r="V192" i="34"/>
  <c r="U192" i="34"/>
  <c r="T192" i="34"/>
  <c r="S192" i="34"/>
  <c r="F192" i="34"/>
  <c r="AW191" i="34"/>
  <c r="AV191" i="34"/>
  <c r="AU191" i="34"/>
  <c r="AT191" i="34"/>
  <c r="AS191" i="34"/>
  <c r="AR191" i="34"/>
  <c r="AQ191" i="34"/>
  <c r="AP191" i="34"/>
  <c r="AO191" i="34"/>
  <c r="AN191" i="34"/>
  <c r="AM191" i="34"/>
  <c r="AL191" i="34"/>
  <c r="AK191" i="34"/>
  <c r="AJ191" i="34"/>
  <c r="AI191" i="34"/>
  <c r="AH191" i="34"/>
  <c r="AG191" i="34"/>
  <c r="AF191" i="34"/>
  <c r="AE191" i="34"/>
  <c r="AD191" i="34"/>
  <c r="AC191" i="34"/>
  <c r="AB191" i="34"/>
  <c r="AA191" i="34"/>
  <c r="Z191" i="34"/>
  <c r="Y191" i="34"/>
  <c r="X191" i="34"/>
  <c r="W191" i="34"/>
  <c r="V191" i="34"/>
  <c r="U191" i="34"/>
  <c r="T191" i="34"/>
  <c r="S191" i="34"/>
  <c r="AW189" i="34"/>
  <c r="AV189" i="34"/>
  <c r="AU189" i="34"/>
  <c r="AT189" i="34"/>
  <c r="AS189" i="34"/>
  <c r="AR189" i="34"/>
  <c r="AQ189" i="34"/>
  <c r="AP189" i="34"/>
  <c r="AO189" i="34"/>
  <c r="AN189" i="34"/>
  <c r="AM189" i="34"/>
  <c r="AL189" i="34"/>
  <c r="AK189" i="34"/>
  <c r="AJ189" i="34"/>
  <c r="AI189" i="34"/>
  <c r="AH189" i="34"/>
  <c r="AG189" i="34"/>
  <c r="AF189" i="34"/>
  <c r="AE189" i="34"/>
  <c r="AD189" i="34"/>
  <c r="AC189" i="34"/>
  <c r="AB189" i="34"/>
  <c r="AA189" i="34"/>
  <c r="Z189" i="34"/>
  <c r="Y189" i="34"/>
  <c r="X189" i="34"/>
  <c r="W189" i="34"/>
  <c r="V189" i="34"/>
  <c r="U189" i="34"/>
  <c r="T189" i="34"/>
  <c r="S189" i="34"/>
  <c r="F189" i="34"/>
  <c r="AW188" i="34"/>
  <c r="AV188" i="34"/>
  <c r="AU188" i="34"/>
  <c r="AT188" i="34"/>
  <c r="AS188" i="34"/>
  <c r="AR188" i="34"/>
  <c r="AQ188" i="34"/>
  <c r="AP188" i="34"/>
  <c r="AO188" i="34"/>
  <c r="AN188" i="34"/>
  <c r="AM188" i="34"/>
  <c r="AL188" i="34"/>
  <c r="AK188" i="34"/>
  <c r="AJ188" i="34"/>
  <c r="AI188" i="34"/>
  <c r="AH188" i="34"/>
  <c r="AG188" i="34"/>
  <c r="AF188" i="34"/>
  <c r="AE188" i="34"/>
  <c r="AD188" i="34"/>
  <c r="AC188" i="34"/>
  <c r="AB188" i="34"/>
  <c r="AA188" i="34"/>
  <c r="Z188" i="34"/>
  <c r="Y188" i="34"/>
  <c r="X188" i="34"/>
  <c r="W188" i="34"/>
  <c r="V188" i="34"/>
  <c r="U188" i="34"/>
  <c r="T188" i="34"/>
  <c r="S188" i="34"/>
  <c r="AW186" i="34"/>
  <c r="AV186" i="34"/>
  <c r="AU186" i="34"/>
  <c r="AT186" i="34"/>
  <c r="AS186" i="34"/>
  <c r="AR186" i="34"/>
  <c r="AQ186" i="34"/>
  <c r="AP186" i="34"/>
  <c r="AO186" i="34"/>
  <c r="AN186" i="34"/>
  <c r="AM186" i="34"/>
  <c r="AL186" i="34"/>
  <c r="AK186" i="34"/>
  <c r="AJ186" i="34"/>
  <c r="AI186" i="34"/>
  <c r="AH186" i="34"/>
  <c r="AG186" i="34"/>
  <c r="AF186" i="34"/>
  <c r="AE186" i="34"/>
  <c r="AD186" i="34"/>
  <c r="AC186" i="34"/>
  <c r="AB186" i="34"/>
  <c r="AA186" i="34"/>
  <c r="Z186" i="34"/>
  <c r="Y186" i="34"/>
  <c r="X186" i="34"/>
  <c r="W186" i="34"/>
  <c r="V186" i="34"/>
  <c r="U186" i="34"/>
  <c r="T186" i="34"/>
  <c r="S186" i="34"/>
  <c r="AX186" i="34" s="1"/>
  <c r="AZ186" i="34" s="1"/>
  <c r="F186" i="34"/>
  <c r="AW185" i="34"/>
  <c r="AV185" i="34"/>
  <c r="AU185" i="34"/>
  <c r="AT185" i="34"/>
  <c r="AS185" i="34"/>
  <c r="AR185" i="34"/>
  <c r="AQ185" i="34"/>
  <c r="AP185" i="34"/>
  <c r="AO185" i="34"/>
  <c r="AN185" i="34"/>
  <c r="AM185" i="34"/>
  <c r="AL185" i="34"/>
  <c r="AK185" i="34"/>
  <c r="AJ185" i="34"/>
  <c r="AI185" i="34"/>
  <c r="AH185" i="34"/>
  <c r="AG185" i="34"/>
  <c r="AF185" i="34"/>
  <c r="AE185" i="34"/>
  <c r="AD185" i="34"/>
  <c r="AC185" i="34"/>
  <c r="AB185" i="34"/>
  <c r="AA185" i="34"/>
  <c r="Z185" i="34"/>
  <c r="Y185" i="34"/>
  <c r="X185" i="34"/>
  <c r="W185" i="34"/>
  <c r="V185" i="34"/>
  <c r="U185" i="34"/>
  <c r="T185" i="34"/>
  <c r="S185" i="34"/>
  <c r="AX185" i="34" s="1"/>
  <c r="AZ185" i="34" s="1"/>
  <c r="AW183" i="34"/>
  <c r="AV183" i="34"/>
  <c r="AU183" i="34"/>
  <c r="AT183" i="34"/>
  <c r="AS183" i="34"/>
  <c r="AR183" i="34"/>
  <c r="AQ183" i="34"/>
  <c r="AP183" i="34"/>
  <c r="AO183" i="34"/>
  <c r="AN183" i="34"/>
  <c r="AM183" i="34"/>
  <c r="AL183" i="34"/>
  <c r="AK183" i="34"/>
  <c r="AJ183" i="34"/>
  <c r="AI183" i="34"/>
  <c r="AH183" i="34"/>
  <c r="AG183" i="34"/>
  <c r="AF183" i="34"/>
  <c r="AE183" i="34"/>
  <c r="AD183" i="34"/>
  <c r="AC183" i="34"/>
  <c r="AB183" i="34"/>
  <c r="AA183" i="34"/>
  <c r="Z183" i="34"/>
  <c r="Y183" i="34"/>
  <c r="X183" i="34"/>
  <c r="W183" i="34"/>
  <c r="V183" i="34"/>
  <c r="U183" i="34"/>
  <c r="T183" i="34"/>
  <c r="S183" i="34"/>
  <c r="F183" i="34"/>
  <c r="AW182" i="34"/>
  <c r="AV182" i="34"/>
  <c r="AU182" i="34"/>
  <c r="AT182" i="34"/>
  <c r="AS182" i="34"/>
  <c r="AR182" i="34"/>
  <c r="AQ182" i="34"/>
  <c r="AP182" i="34"/>
  <c r="AO182" i="34"/>
  <c r="AN182" i="34"/>
  <c r="AM182" i="34"/>
  <c r="AL182" i="34"/>
  <c r="AK182" i="34"/>
  <c r="AJ182" i="34"/>
  <c r="AI182" i="34"/>
  <c r="AH182" i="34"/>
  <c r="AG182" i="34"/>
  <c r="AF182" i="34"/>
  <c r="AE182" i="34"/>
  <c r="AD182" i="34"/>
  <c r="AC182" i="34"/>
  <c r="AB182" i="34"/>
  <c r="AA182" i="34"/>
  <c r="Z182" i="34"/>
  <c r="Y182" i="34"/>
  <c r="X182" i="34"/>
  <c r="W182" i="34"/>
  <c r="V182" i="34"/>
  <c r="U182" i="34"/>
  <c r="T182" i="34"/>
  <c r="S182" i="34"/>
  <c r="AW180" i="34"/>
  <c r="AV180" i="34"/>
  <c r="AU180" i="34"/>
  <c r="AT180" i="34"/>
  <c r="AS180" i="34"/>
  <c r="AR180" i="34"/>
  <c r="AQ180" i="34"/>
  <c r="AP180" i="34"/>
  <c r="AO180" i="34"/>
  <c r="AN180" i="34"/>
  <c r="AM180" i="34"/>
  <c r="AL180" i="34"/>
  <c r="AK180" i="34"/>
  <c r="AJ180" i="34"/>
  <c r="AI180" i="34"/>
  <c r="AH180" i="34"/>
  <c r="AG180" i="34"/>
  <c r="AF180" i="34"/>
  <c r="AE180" i="34"/>
  <c r="AD180" i="34"/>
  <c r="AC180" i="34"/>
  <c r="AB180" i="34"/>
  <c r="AA180" i="34"/>
  <c r="Z180" i="34"/>
  <c r="Y180" i="34"/>
  <c r="X180" i="34"/>
  <c r="W180" i="34"/>
  <c r="V180" i="34"/>
  <c r="U180" i="34"/>
  <c r="T180" i="34"/>
  <c r="S180" i="34"/>
  <c r="F180" i="34"/>
  <c r="AW179" i="34"/>
  <c r="AV179" i="34"/>
  <c r="AU179" i="34"/>
  <c r="AT179" i="34"/>
  <c r="AS179" i="34"/>
  <c r="AR179" i="34"/>
  <c r="AQ179" i="34"/>
  <c r="AP179" i="34"/>
  <c r="AO179" i="34"/>
  <c r="AN179" i="34"/>
  <c r="AM179" i="34"/>
  <c r="AL179" i="34"/>
  <c r="AK179" i="34"/>
  <c r="AJ179" i="34"/>
  <c r="AI179" i="34"/>
  <c r="AH179" i="34"/>
  <c r="AG179" i="34"/>
  <c r="AF179" i="34"/>
  <c r="AE179" i="34"/>
  <c r="AD179" i="34"/>
  <c r="AC179" i="34"/>
  <c r="AB179" i="34"/>
  <c r="AA179" i="34"/>
  <c r="Z179" i="34"/>
  <c r="Y179" i="34"/>
  <c r="X179" i="34"/>
  <c r="W179" i="34"/>
  <c r="V179" i="34"/>
  <c r="U179" i="34"/>
  <c r="T179" i="34"/>
  <c r="S179" i="34"/>
  <c r="AW177" i="34"/>
  <c r="AV177" i="34"/>
  <c r="AU177" i="34"/>
  <c r="AT177" i="34"/>
  <c r="AS177" i="34"/>
  <c r="AR177" i="34"/>
  <c r="AQ177" i="34"/>
  <c r="AP177" i="34"/>
  <c r="AO177" i="34"/>
  <c r="AN177" i="34"/>
  <c r="AM177" i="34"/>
  <c r="AL177" i="34"/>
  <c r="AK177" i="34"/>
  <c r="AJ177" i="34"/>
  <c r="AI177" i="34"/>
  <c r="AH177" i="34"/>
  <c r="AG177" i="34"/>
  <c r="AF177" i="34"/>
  <c r="AE177" i="34"/>
  <c r="AD177" i="34"/>
  <c r="AC177" i="34"/>
  <c r="AB177" i="34"/>
  <c r="AA177" i="34"/>
  <c r="Z177" i="34"/>
  <c r="Y177" i="34"/>
  <c r="X177" i="34"/>
  <c r="W177" i="34"/>
  <c r="V177" i="34"/>
  <c r="U177" i="34"/>
  <c r="T177" i="34"/>
  <c r="S177" i="34"/>
  <c r="F177" i="34"/>
  <c r="AW176" i="34"/>
  <c r="AV176" i="34"/>
  <c r="AU176" i="34"/>
  <c r="AT176" i="34"/>
  <c r="AS176" i="34"/>
  <c r="AR176" i="34"/>
  <c r="AQ176" i="34"/>
  <c r="AP176" i="34"/>
  <c r="AO176" i="34"/>
  <c r="AN176" i="34"/>
  <c r="AM176" i="34"/>
  <c r="AL176" i="34"/>
  <c r="AK176" i="34"/>
  <c r="AJ176" i="34"/>
  <c r="AI176" i="34"/>
  <c r="AH176" i="34"/>
  <c r="AG176" i="34"/>
  <c r="AF176" i="34"/>
  <c r="AE176" i="34"/>
  <c r="AD176" i="34"/>
  <c r="AC176" i="34"/>
  <c r="AB176" i="34"/>
  <c r="AA176" i="34"/>
  <c r="Z176" i="34"/>
  <c r="Y176" i="34"/>
  <c r="X176" i="34"/>
  <c r="W176" i="34"/>
  <c r="V176" i="34"/>
  <c r="U176" i="34"/>
  <c r="T176" i="34"/>
  <c r="S176" i="34"/>
  <c r="AW174" i="34"/>
  <c r="AV174" i="34"/>
  <c r="AU174" i="34"/>
  <c r="AT174" i="34"/>
  <c r="AS174" i="34"/>
  <c r="AR174" i="34"/>
  <c r="AQ174" i="34"/>
  <c r="AP174" i="34"/>
  <c r="AO174" i="34"/>
  <c r="AN174" i="34"/>
  <c r="AM174" i="34"/>
  <c r="AL174" i="34"/>
  <c r="AK174" i="34"/>
  <c r="AJ174" i="34"/>
  <c r="AI174" i="34"/>
  <c r="AH174" i="34"/>
  <c r="AG174" i="34"/>
  <c r="AF174" i="34"/>
  <c r="AE174" i="34"/>
  <c r="AD174" i="34"/>
  <c r="AC174" i="34"/>
  <c r="AB174" i="34"/>
  <c r="AA174" i="34"/>
  <c r="Z174" i="34"/>
  <c r="Y174" i="34"/>
  <c r="X174" i="34"/>
  <c r="W174" i="34"/>
  <c r="V174" i="34"/>
  <c r="U174" i="34"/>
  <c r="T174" i="34"/>
  <c r="S174" i="34"/>
  <c r="AX174" i="34" s="1"/>
  <c r="AZ174" i="34" s="1"/>
  <c r="F174" i="34"/>
  <c r="AW173" i="34"/>
  <c r="AV173" i="34"/>
  <c r="AU173" i="34"/>
  <c r="AT173" i="34"/>
  <c r="AS173" i="34"/>
  <c r="AR173" i="34"/>
  <c r="AQ173" i="34"/>
  <c r="AP173" i="34"/>
  <c r="AO173" i="34"/>
  <c r="AN173" i="34"/>
  <c r="AM173" i="34"/>
  <c r="AL173" i="34"/>
  <c r="AK173" i="34"/>
  <c r="AJ173" i="34"/>
  <c r="AI173" i="34"/>
  <c r="AH173" i="34"/>
  <c r="AG173" i="34"/>
  <c r="AF173" i="34"/>
  <c r="AE173" i="34"/>
  <c r="AD173" i="34"/>
  <c r="AC173" i="34"/>
  <c r="AB173" i="34"/>
  <c r="AA173" i="34"/>
  <c r="Z173" i="34"/>
  <c r="Y173" i="34"/>
  <c r="X173" i="34"/>
  <c r="W173" i="34"/>
  <c r="V173" i="34"/>
  <c r="U173" i="34"/>
  <c r="T173" i="34"/>
  <c r="S173" i="34"/>
  <c r="AX173" i="34" s="1"/>
  <c r="AZ173" i="34" s="1"/>
  <c r="AW171" i="34"/>
  <c r="AV171" i="34"/>
  <c r="AU171" i="34"/>
  <c r="AT171" i="34"/>
  <c r="AS171" i="34"/>
  <c r="AR171" i="34"/>
  <c r="AQ171" i="34"/>
  <c r="AP171" i="34"/>
  <c r="AO171" i="34"/>
  <c r="AN171" i="34"/>
  <c r="AM171" i="34"/>
  <c r="AL171" i="34"/>
  <c r="AK171" i="34"/>
  <c r="AJ171" i="34"/>
  <c r="AI171" i="34"/>
  <c r="AH171" i="34"/>
  <c r="AG171" i="34"/>
  <c r="AF171" i="34"/>
  <c r="AE171" i="34"/>
  <c r="AD171" i="34"/>
  <c r="AC171" i="34"/>
  <c r="AB171" i="34"/>
  <c r="AA171" i="34"/>
  <c r="Z171" i="34"/>
  <c r="Y171" i="34"/>
  <c r="X171" i="34"/>
  <c r="W171" i="34"/>
  <c r="V171" i="34"/>
  <c r="U171" i="34"/>
  <c r="T171" i="34"/>
  <c r="S171" i="34"/>
  <c r="F171" i="34"/>
  <c r="AW170" i="34"/>
  <c r="AV170" i="34"/>
  <c r="AU170" i="34"/>
  <c r="AT170" i="34"/>
  <c r="AS170" i="34"/>
  <c r="AR170" i="34"/>
  <c r="AQ170" i="34"/>
  <c r="AP170" i="34"/>
  <c r="AO170" i="34"/>
  <c r="AN170" i="34"/>
  <c r="AM170" i="34"/>
  <c r="AL170" i="34"/>
  <c r="AK170" i="34"/>
  <c r="AJ170" i="34"/>
  <c r="AI170" i="34"/>
  <c r="AH170" i="34"/>
  <c r="AG170" i="34"/>
  <c r="AF170" i="34"/>
  <c r="AE170" i="34"/>
  <c r="AD170" i="34"/>
  <c r="AC170" i="34"/>
  <c r="AB170" i="34"/>
  <c r="AA170" i="34"/>
  <c r="Z170" i="34"/>
  <c r="Y170" i="34"/>
  <c r="X170" i="34"/>
  <c r="W170" i="34"/>
  <c r="V170" i="34"/>
  <c r="U170" i="34"/>
  <c r="T170" i="34"/>
  <c r="S170" i="34"/>
  <c r="AW168" i="34"/>
  <c r="AV168" i="34"/>
  <c r="AU168" i="34"/>
  <c r="AT168" i="34"/>
  <c r="AS168" i="34"/>
  <c r="AR168" i="34"/>
  <c r="AQ168" i="34"/>
  <c r="AP168" i="34"/>
  <c r="AO168" i="34"/>
  <c r="AN168" i="34"/>
  <c r="AM168" i="34"/>
  <c r="AL168" i="34"/>
  <c r="AK168" i="34"/>
  <c r="AJ168" i="34"/>
  <c r="AI168" i="34"/>
  <c r="AH168" i="34"/>
  <c r="AG168" i="34"/>
  <c r="AF168" i="34"/>
  <c r="AE168" i="34"/>
  <c r="AD168" i="34"/>
  <c r="AC168" i="34"/>
  <c r="AB168" i="34"/>
  <c r="AA168" i="34"/>
  <c r="Z168" i="34"/>
  <c r="Y168" i="34"/>
  <c r="X168" i="34"/>
  <c r="W168" i="34"/>
  <c r="V168" i="34"/>
  <c r="U168" i="34"/>
  <c r="T168" i="34"/>
  <c r="S168" i="34"/>
  <c r="F168" i="34"/>
  <c r="AW167" i="34"/>
  <c r="AV167" i="34"/>
  <c r="AU167" i="34"/>
  <c r="AT167" i="34"/>
  <c r="AS167" i="34"/>
  <c r="AR167" i="34"/>
  <c r="AQ167" i="34"/>
  <c r="AP167" i="34"/>
  <c r="AO167" i="34"/>
  <c r="AN167" i="34"/>
  <c r="AM167" i="34"/>
  <c r="AL167" i="34"/>
  <c r="AK167" i="34"/>
  <c r="AJ167" i="34"/>
  <c r="AI167" i="34"/>
  <c r="AH167" i="34"/>
  <c r="AG167" i="34"/>
  <c r="AF167" i="34"/>
  <c r="AE167" i="34"/>
  <c r="AD167" i="34"/>
  <c r="AC167" i="34"/>
  <c r="AB167" i="34"/>
  <c r="AA167" i="34"/>
  <c r="Z167" i="34"/>
  <c r="Y167" i="34"/>
  <c r="X167" i="34"/>
  <c r="W167" i="34"/>
  <c r="V167" i="34"/>
  <c r="U167" i="34"/>
  <c r="T167" i="34"/>
  <c r="S167" i="34"/>
  <c r="AW165" i="34"/>
  <c r="AV165" i="34"/>
  <c r="AU165" i="34"/>
  <c r="AT165" i="34"/>
  <c r="AS165" i="34"/>
  <c r="AR165" i="34"/>
  <c r="AQ165" i="34"/>
  <c r="AP165" i="34"/>
  <c r="AO165" i="34"/>
  <c r="AN165" i="34"/>
  <c r="AM165" i="34"/>
  <c r="AL165" i="34"/>
  <c r="AK165" i="34"/>
  <c r="AJ165" i="34"/>
  <c r="AI165" i="34"/>
  <c r="AH165" i="34"/>
  <c r="AG165" i="34"/>
  <c r="AF165" i="34"/>
  <c r="AE165" i="34"/>
  <c r="AD165" i="34"/>
  <c r="AC165" i="34"/>
  <c r="AB165" i="34"/>
  <c r="AA165" i="34"/>
  <c r="Z165" i="34"/>
  <c r="Y165" i="34"/>
  <c r="X165" i="34"/>
  <c r="W165" i="34"/>
  <c r="V165" i="34"/>
  <c r="U165" i="34"/>
  <c r="T165" i="34"/>
  <c r="S165" i="34"/>
  <c r="F165" i="34"/>
  <c r="AW164" i="34"/>
  <c r="AV164" i="34"/>
  <c r="AU164" i="34"/>
  <c r="AT164" i="34"/>
  <c r="AS164" i="34"/>
  <c r="AR164" i="34"/>
  <c r="AQ164" i="34"/>
  <c r="AP164" i="34"/>
  <c r="AO164" i="34"/>
  <c r="AN164" i="34"/>
  <c r="AM164" i="34"/>
  <c r="AL164" i="34"/>
  <c r="AK164" i="34"/>
  <c r="AJ164" i="34"/>
  <c r="AI164" i="34"/>
  <c r="AH164" i="34"/>
  <c r="AG164" i="34"/>
  <c r="AF164" i="34"/>
  <c r="AE164" i="34"/>
  <c r="AD164" i="34"/>
  <c r="AC164" i="34"/>
  <c r="AB164" i="34"/>
  <c r="AA164" i="34"/>
  <c r="Z164" i="34"/>
  <c r="Y164" i="34"/>
  <c r="X164" i="34"/>
  <c r="W164" i="34"/>
  <c r="V164" i="34"/>
  <c r="U164" i="34"/>
  <c r="T164" i="34"/>
  <c r="S164" i="34"/>
  <c r="AW162" i="34"/>
  <c r="AV162" i="34"/>
  <c r="AU162" i="34"/>
  <c r="AT162" i="34"/>
  <c r="AS162" i="34"/>
  <c r="AR162" i="34"/>
  <c r="AQ162" i="34"/>
  <c r="AP162" i="34"/>
  <c r="AO162" i="34"/>
  <c r="AN162" i="34"/>
  <c r="AM162" i="34"/>
  <c r="AL162" i="34"/>
  <c r="AK162" i="34"/>
  <c r="AJ162" i="34"/>
  <c r="AI162" i="34"/>
  <c r="AH162" i="34"/>
  <c r="AG162" i="34"/>
  <c r="AF162" i="34"/>
  <c r="AE162" i="34"/>
  <c r="AD162" i="34"/>
  <c r="AC162" i="34"/>
  <c r="AB162" i="34"/>
  <c r="AA162" i="34"/>
  <c r="Z162" i="34"/>
  <c r="Y162" i="34"/>
  <c r="X162" i="34"/>
  <c r="W162" i="34"/>
  <c r="V162" i="34"/>
  <c r="U162" i="34"/>
  <c r="T162" i="34"/>
  <c r="S162" i="34"/>
  <c r="AX162" i="34" s="1"/>
  <c r="AZ162" i="34" s="1"/>
  <c r="F162" i="34"/>
  <c r="AW161" i="34"/>
  <c r="AV161"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AX161" i="34" s="1"/>
  <c r="AZ161" i="34" s="1"/>
  <c r="AW159" i="34"/>
  <c r="AV159" i="34"/>
  <c r="AU159" i="34"/>
  <c r="AT159" i="34"/>
  <c r="AS159" i="34"/>
  <c r="AR159" i="34"/>
  <c r="AQ159" i="34"/>
  <c r="AP159" i="34"/>
  <c r="AO159" i="34"/>
  <c r="AN159" i="34"/>
  <c r="AM159" i="34"/>
  <c r="AL159" i="34"/>
  <c r="AK159" i="34"/>
  <c r="AJ159" i="34"/>
  <c r="AI159" i="34"/>
  <c r="AH159" i="34"/>
  <c r="AG159" i="34"/>
  <c r="AF159" i="34"/>
  <c r="AE159" i="34"/>
  <c r="AD159" i="34"/>
  <c r="AC159" i="34"/>
  <c r="AB159" i="34"/>
  <c r="AA159" i="34"/>
  <c r="Z159" i="34"/>
  <c r="Y159" i="34"/>
  <c r="X159" i="34"/>
  <c r="W159" i="34"/>
  <c r="V159" i="34"/>
  <c r="U159" i="34"/>
  <c r="T159" i="34"/>
  <c r="S159" i="34"/>
  <c r="F159" i="34"/>
  <c r="AW158" i="34"/>
  <c r="AV158" i="34"/>
  <c r="AU158" i="34"/>
  <c r="AT158" i="34"/>
  <c r="AS158" i="34"/>
  <c r="AR158" i="34"/>
  <c r="AQ158" i="34"/>
  <c r="AP158" i="34"/>
  <c r="AO158" i="34"/>
  <c r="AN158" i="34"/>
  <c r="AM158" i="34"/>
  <c r="AL158" i="34"/>
  <c r="AK158" i="34"/>
  <c r="AJ158" i="34"/>
  <c r="AI158" i="34"/>
  <c r="AH158" i="34"/>
  <c r="AG158" i="34"/>
  <c r="AF158" i="34"/>
  <c r="AE158" i="34"/>
  <c r="AD158" i="34"/>
  <c r="AC158" i="34"/>
  <c r="AB158" i="34"/>
  <c r="AA158" i="34"/>
  <c r="Z158" i="34"/>
  <c r="Y158" i="34"/>
  <c r="X158" i="34"/>
  <c r="W158" i="34"/>
  <c r="V158" i="34"/>
  <c r="U158" i="34"/>
  <c r="T158" i="34"/>
  <c r="S158" i="34"/>
  <c r="AW156" i="34"/>
  <c r="AV156" i="34"/>
  <c r="AU156" i="34"/>
  <c r="AT156" i="34"/>
  <c r="AS156" i="34"/>
  <c r="AR156" i="34"/>
  <c r="AQ156" i="34"/>
  <c r="AP156" i="34"/>
  <c r="AO156" i="34"/>
  <c r="AN156" i="34"/>
  <c r="AM156" i="34"/>
  <c r="AL156" i="34"/>
  <c r="AK156" i="34"/>
  <c r="AJ156" i="34"/>
  <c r="AI156" i="34"/>
  <c r="AH156" i="34"/>
  <c r="AG156" i="34"/>
  <c r="AF156" i="34"/>
  <c r="AE156" i="34"/>
  <c r="AD156" i="34"/>
  <c r="AC156" i="34"/>
  <c r="AB156" i="34"/>
  <c r="AA156" i="34"/>
  <c r="Z156" i="34"/>
  <c r="Y156" i="34"/>
  <c r="X156" i="34"/>
  <c r="W156" i="34"/>
  <c r="V156" i="34"/>
  <c r="U156" i="34"/>
  <c r="T156" i="34"/>
  <c r="S156" i="34"/>
  <c r="F156" i="34"/>
  <c r="AW155" i="34"/>
  <c r="AV155" i="34"/>
  <c r="AU155" i="34"/>
  <c r="AT155" i="34"/>
  <c r="AS155" i="34"/>
  <c r="AR155" i="34"/>
  <c r="AQ155" i="34"/>
  <c r="AP155" i="34"/>
  <c r="AO155" i="34"/>
  <c r="AN155" i="34"/>
  <c r="AM155" i="34"/>
  <c r="AL155" i="34"/>
  <c r="AK155" i="34"/>
  <c r="AJ155" i="34"/>
  <c r="AI155" i="34"/>
  <c r="AH155" i="34"/>
  <c r="AG155" i="34"/>
  <c r="AF155" i="34"/>
  <c r="AE155" i="34"/>
  <c r="AD155" i="34"/>
  <c r="AC155" i="34"/>
  <c r="AB155" i="34"/>
  <c r="AA155" i="34"/>
  <c r="Z155" i="34"/>
  <c r="Y155" i="34"/>
  <c r="X155" i="34"/>
  <c r="W155" i="34"/>
  <c r="V155" i="34"/>
  <c r="U155" i="34"/>
  <c r="T155" i="34"/>
  <c r="S155" i="34"/>
  <c r="AW153" i="34"/>
  <c r="AV153" i="34"/>
  <c r="AU153" i="34"/>
  <c r="AT153" i="34"/>
  <c r="AS153" i="34"/>
  <c r="AR153" i="34"/>
  <c r="AQ153" i="34"/>
  <c r="AP153" i="34"/>
  <c r="AO153" i="34"/>
  <c r="AN153" i="34"/>
  <c r="AM153" i="34"/>
  <c r="AL153" i="34"/>
  <c r="AK153" i="34"/>
  <c r="AJ153" i="34"/>
  <c r="AI153" i="34"/>
  <c r="AH153" i="34"/>
  <c r="AG153" i="34"/>
  <c r="AF153" i="34"/>
  <c r="AE153" i="34"/>
  <c r="AD153" i="34"/>
  <c r="AC153" i="34"/>
  <c r="AB153" i="34"/>
  <c r="AA153" i="34"/>
  <c r="Z153" i="34"/>
  <c r="Y153" i="34"/>
  <c r="X153" i="34"/>
  <c r="W153" i="34"/>
  <c r="V153" i="34"/>
  <c r="U153" i="34"/>
  <c r="T153" i="34"/>
  <c r="S153" i="34"/>
  <c r="F153" i="34"/>
  <c r="AW152" i="34"/>
  <c r="AV152" i="34"/>
  <c r="AU152" i="34"/>
  <c r="AT152" i="34"/>
  <c r="AS152" i="34"/>
  <c r="AR152" i="34"/>
  <c r="AQ152" i="34"/>
  <c r="AP152" i="34"/>
  <c r="AO152" i="34"/>
  <c r="AN152" i="34"/>
  <c r="AM152" i="34"/>
  <c r="AL152" i="34"/>
  <c r="AK152" i="34"/>
  <c r="AJ152" i="34"/>
  <c r="AI152" i="34"/>
  <c r="AH152" i="34"/>
  <c r="AG152" i="34"/>
  <c r="AF152" i="34"/>
  <c r="AE152" i="34"/>
  <c r="AD152" i="34"/>
  <c r="AC152" i="34"/>
  <c r="AB152" i="34"/>
  <c r="AA152" i="34"/>
  <c r="Z152" i="34"/>
  <c r="Y152" i="34"/>
  <c r="X152" i="34"/>
  <c r="W152" i="34"/>
  <c r="V152" i="34"/>
  <c r="U152" i="34"/>
  <c r="T152" i="34"/>
  <c r="S152" i="34"/>
  <c r="AW150" i="34"/>
  <c r="AV150" i="34"/>
  <c r="AU150" i="34"/>
  <c r="AT150" i="34"/>
  <c r="AS150" i="34"/>
  <c r="AR150" i="34"/>
  <c r="AQ150" i="34"/>
  <c r="AP150" i="34"/>
  <c r="AO150" i="34"/>
  <c r="AN150" i="34"/>
  <c r="AM150" i="34"/>
  <c r="AL150" i="34"/>
  <c r="AK150" i="34"/>
  <c r="AJ150" i="34"/>
  <c r="AI150" i="34"/>
  <c r="AH150" i="34"/>
  <c r="AG150" i="34"/>
  <c r="AF150" i="34"/>
  <c r="AE150" i="34"/>
  <c r="AD150" i="34"/>
  <c r="AC150" i="34"/>
  <c r="AB150" i="34"/>
  <c r="AA150" i="34"/>
  <c r="Z150" i="34"/>
  <c r="Y150" i="34"/>
  <c r="X150" i="34"/>
  <c r="W150" i="34"/>
  <c r="V150" i="34"/>
  <c r="U150" i="34"/>
  <c r="T150" i="34"/>
  <c r="S150" i="34"/>
  <c r="AX150" i="34" s="1"/>
  <c r="AZ150" i="34" s="1"/>
  <c r="F150" i="34"/>
  <c r="AW149" i="34"/>
  <c r="AV149" i="34"/>
  <c r="AU149" i="34"/>
  <c r="AT149" i="34"/>
  <c r="AS149" i="34"/>
  <c r="AR149" i="34"/>
  <c r="AQ149" i="34"/>
  <c r="AP149" i="34"/>
  <c r="AO149" i="34"/>
  <c r="AN149" i="34"/>
  <c r="AM149" i="34"/>
  <c r="AL149" i="34"/>
  <c r="AK149" i="34"/>
  <c r="AJ149" i="34"/>
  <c r="AI149" i="34"/>
  <c r="AH149" i="34"/>
  <c r="AG149" i="34"/>
  <c r="AF149" i="34"/>
  <c r="AE149" i="34"/>
  <c r="AD149" i="34"/>
  <c r="AC149" i="34"/>
  <c r="AB149" i="34"/>
  <c r="AA149" i="34"/>
  <c r="Z149" i="34"/>
  <c r="Y149" i="34"/>
  <c r="X149" i="34"/>
  <c r="W149" i="34"/>
  <c r="V149" i="34"/>
  <c r="U149" i="34"/>
  <c r="T149" i="34"/>
  <c r="S149" i="34"/>
  <c r="AX149" i="34" s="1"/>
  <c r="AZ149" i="34" s="1"/>
  <c r="AW147" i="34"/>
  <c r="AV147" i="34"/>
  <c r="AU147" i="34"/>
  <c r="AT147" i="34"/>
  <c r="AS147" i="34"/>
  <c r="AR147" i="34"/>
  <c r="AQ147" i="34"/>
  <c r="AP147" i="34"/>
  <c r="AO147" i="34"/>
  <c r="AN147" i="34"/>
  <c r="AM147" i="34"/>
  <c r="AL147" i="34"/>
  <c r="AK147" i="34"/>
  <c r="AJ147" i="34"/>
  <c r="AI147" i="34"/>
  <c r="AH147" i="34"/>
  <c r="AG147" i="34"/>
  <c r="AF147" i="34"/>
  <c r="AE147" i="34"/>
  <c r="AD147" i="34"/>
  <c r="AC147" i="34"/>
  <c r="AB147" i="34"/>
  <c r="AA147" i="34"/>
  <c r="Z147" i="34"/>
  <c r="Y147" i="34"/>
  <c r="X147" i="34"/>
  <c r="W147" i="34"/>
  <c r="V147" i="34"/>
  <c r="U147" i="34"/>
  <c r="T147" i="34"/>
  <c r="S147" i="34"/>
  <c r="F147" i="34"/>
  <c r="AW146" i="34"/>
  <c r="AV146" i="34"/>
  <c r="AU146" i="34"/>
  <c r="AT146" i="34"/>
  <c r="AS146" i="34"/>
  <c r="AR146" i="34"/>
  <c r="AQ146" i="34"/>
  <c r="AP146" i="34"/>
  <c r="AO146" i="34"/>
  <c r="AN146" i="34"/>
  <c r="AM146" i="34"/>
  <c r="AL146" i="34"/>
  <c r="AK146" i="34"/>
  <c r="AJ146" i="34"/>
  <c r="AI146" i="34"/>
  <c r="AH146" i="34"/>
  <c r="AG146" i="34"/>
  <c r="AF146" i="34"/>
  <c r="AE146" i="34"/>
  <c r="AD146" i="34"/>
  <c r="AC146" i="34"/>
  <c r="AB146" i="34"/>
  <c r="AA146" i="34"/>
  <c r="Z146" i="34"/>
  <c r="Y146" i="34"/>
  <c r="X146" i="34"/>
  <c r="W146" i="34"/>
  <c r="V146" i="34"/>
  <c r="U146" i="34"/>
  <c r="T146" i="34"/>
  <c r="S146" i="34"/>
  <c r="AW144" i="34"/>
  <c r="AV144" i="34"/>
  <c r="AU144" i="34"/>
  <c r="AT144" i="34"/>
  <c r="AS144" i="34"/>
  <c r="AR144" i="34"/>
  <c r="AQ144" i="34"/>
  <c r="AP144" i="34"/>
  <c r="AO144" i="34"/>
  <c r="AN144" i="34"/>
  <c r="AM144" i="34"/>
  <c r="AL144" i="34"/>
  <c r="AK144" i="34"/>
  <c r="AJ144" i="34"/>
  <c r="AI144" i="34"/>
  <c r="AH144" i="34"/>
  <c r="AG144" i="34"/>
  <c r="AF144" i="34"/>
  <c r="AE144" i="34"/>
  <c r="AD144" i="34"/>
  <c r="AC144" i="34"/>
  <c r="AB144" i="34"/>
  <c r="AA144" i="34"/>
  <c r="Z144" i="34"/>
  <c r="Y144" i="34"/>
  <c r="X144" i="34"/>
  <c r="W144" i="34"/>
  <c r="V144" i="34"/>
  <c r="U144" i="34"/>
  <c r="T144" i="34"/>
  <c r="S144" i="34"/>
  <c r="F144" i="34"/>
  <c r="AW143" i="34"/>
  <c r="AV143" i="34"/>
  <c r="AU143" i="34"/>
  <c r="AT143" i="34"/>
  <c r="AS143" i="34"/>
  <c r="AR143" i="34"/>
  <c r="AQ143" i="34"/>
  <c r="AP143" i="34"/>
  <c r="AO143" i="34"/>
  <c r="AN143" i="34"/>
  <c r="AM143" i="34"/>
  <c r="AL143" i="34"/>
  <c r="AK143" i="34"/>
  <c r="AJ143" i="34"/>
  <c r="AI143" i="34"/>
  <c r="AH143" i="34"/>
  <c r="AG143" i="34"/>
  <c r="AF143" i="34"/>
  <c r="AE143" i="34"/>
  <c r="AD143" i="34"/>
  <c r="AC143" i="34"/>
  <c r="AB143" i="34"/>
  <c r="AA143" i="34"/>
  <c r="Z143" i="34"/>
  <c r="Y143" i="34"/>
  <c r="X143" i="34"/>
  <c r="W143" i="34"/>
  <c r="V143" i="34"/>
  <c r="U143" i="34"/>
  <c r="T143" i="34"/>
  <c r="S143" i="34"/>
  <c r="AW141" i="34"/>
  <c r="AV141" i="34"/>
  <c r="AU141" i="34"/>
  <c r="AT141" i="34"/>
  <c r="AS141" i="34"/>
  <c r="AR141" i="34"/>
  <c r="AQ141" i="34"/>
  <c r="AP141" i="34"/>
  <c r="AO141" i="34"/>
  <c r="AN141" i="34"/>
  <c r="AM141" i="34"/>
  <c r="AL141" i="34"/>
  <c r="AK141" i="34"/>
  <c r="AJ141" i="34"/>
  <c r="AI141" i="34"/>
  <c r="AH141" i="34"/>
  <c r="AG141" i="34"/>
  <c r="AF141" i="34"/>
  <c r="AE141" i="34"/>
  <c r="AD141" i="34"/>
  <c r="AC141" i="34"/>
  <c r="AB141" i="34"/>
  <c r="AA141" i="34"/>
  <c r="Z141" i="34"/>
  <c r="Y141" i="34"/>
  <c r="X141" i="34"/>
  <c r="W141" i="34"/>
  <c r="V141" i="34"/>
  <c r="U141" i="34"/>
  <c r="T141" i="34"/>
  <c r="S141" i="34"/>
  <c r="F141" i="34"/>
  <c r="AW140" i="34"/>
  <c r="AV140" i="34"/>
  <c r="AU140" i="34"/>
  <c r="AT140" i="34"/>
  <c r="AS140" i="34"/>
  <c r="AR140" i="34"/>
  <c r="AQ140" i="34"/>
  <c r="AP140" i="34"/>
  <c r="AO140" i="34"/>
  <c r="AN140" i="34"/>
  <c r="AM140" i="34"/>
  <c r="AL140" i="34"/>
  <c r="AK140" i="34"/>
  <c r="AJ140" i="34"/>
  <c r="AI140" i="34"/>
  <c r="AH140" i="34"/>
  <c r="AG140" i="34"/>
  <c r="AF140" i="34"/>
  <c r="AE140" i="34"/>
  <c r="AD140" i="34"/>
  <c r="AC140" i="34"/>
  <c r="AB140" i="34"/>
  <c r="AA140" i="34"/>
  <c r="Z140" i="34"/>
  <c r="Y140" i="34"/>
  <c r="X140" i="34"/>
  <c r="W140" i="34"/>
  <c r="V140" i="34"/>
  <c r="U140" i="34"/>
  <c r="T140" i="34"/>
  <c r="S140" i="34"/>
  <c r="AW138" i="34"/>
  <c r="AV138"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AX138" i="34" s="1"/>
  <c r="AZ138" i="34" s="1"/>
  <c r="F138"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Y137" i="34"/>
  <c r="X137" i="34"/>
  <c r="W137" i="34"/>
  <c r="V137" i="34"/>
  <c r="U137" i="34"/>
  <c r="T137" i="34"/>
  <c r="S137" i="34"/>
  <c r="AX137" i="34" s="1"/>
  <c r="AZ137" i="34" s="1"/>
  <c r="AW135" i="34"/>
  <c r="AV135" i="34"/>
  <c r="AU135" i="34"/>
  <c r="AT135" i="34"/>
  <c r="AS135" i="34"/>
  <c r="AR135" i="34"/>
  <c r="AQ135" i="34"/>
  <c r="AP135" i="34"/>
  <c r="AO135" i="34"/>
  <c r="AN135" i="34"/>
  <c r="AM135" i="34"/>
  <c r="AL135" i="34"/>
  <c r="AK135" i="34"/>
  <c r="AJ135" i="34"/>
  <c r="AI135" i="34"/>
  <c r="AH135" i="34"/>
  <c r="AG135" i="34"/>
  <c r="AF135" i="34"/>
  <c r="AE135" i="34"/>
  <c r="AD135" i="34"/>
  <c r="AC135" i="34"/>
  <c r="AB135" i="34"/>
  <c r="AA135" i="34"/>
  <c r="Z135" i="34"/>
  <c r="Y135" i="34"/>
  <c r="X135" i="34"/>
  <c r="W135" i="34"/>
  <c r="V135" i="34"/>
  <c r="U135" i="34"/>
  <c r="T135" i="34"/>
  <c r="S135" i="34"/>
  <c r="F135"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AW132" i="34"/>
  <c r="AV132"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F132"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AW129" i="34"/>
  <c r="AV129" i="34"/>
  <c r="AU129" i="34"/>
  <c r="AT129" i="34"/>
  <c r="AS129" i="34"/>
  <c r="AR129" i="34"/>
  <c r="AQ129"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F129"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AW126" i="34"/>
  <c r="AV126"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AX126" i="34" s="1"/>
  <c r="AZ126" i="34" s="1"/>
  <c r="F126" i="34"/>
  <c r="AW125" i="34"/>
  <c r="AV125" i="34"/>
  <c r="AU125" i="34"/>
  <c r="AT125" i="34"/>
  <c r="AS125" i="34"/>
  <c r="AR125" i="34"/>
  <c r="AQ125" i="34"/>
  <c r="AP125" i="34"/>
  <c r="AO125" i="34"/>
  <c r="AN125" i="34"/>
  <c r="AM125" i="34"/>
  <c r="AL125" i="34"/>
  <c r="AK125" i="34"/>
  <c r="AJ125" i="34"/>
  <c r="AI125" i="34"/>
  <c r="AH125" i="34"/>
  <c r="AG125" i="34"/>
  <c r="AF125" i="34"/>
  <c r="AE125" i="34"/>
  <c r="AD125" i="34"/>
  <c r="AC125" i="34"/>
  <c r="AB125" i="34"/>
  <c r="AA125" i="34"/>
  <c r="Z125" i="34"/>
  <c r="Y125" i="34"/>
  <c r="X125" i="34"/>
  <c r="W125" i="34"/>
  <c r="V125" i="34"/>
  <c r="U125" i="34"/>
  <c r="T125" i="34"/>
  <c r="S125" i="34"/>
  <c r="AX125" i="34" s="1"/>
  <c r="AZ125" i="34" s="1"/>
  <c r="AW123" i="34"/>
  <c r="AV123" i="34"/>
  <c r="AU123" i="34"/>
  <c r="AT123" i="34"/>
  <c r="AS123" i="34"/>
  <c r="AR123" i="34"/>
  <c r="AQ123" i="34"/>
  <c r="AP123" i="34"/>
  <c r="AO123" i="34"/>
  <c r="AN123" i="34"/>
  <c r="AM123" i="34"/>
  <c r="AL123" i="34"/>
  <c r="AK123" i="34"/>
  <c r="AJ123" i="34"/>
  <c r="AI123" i="34"/>
  <c r="AH123" i="34"/>
  <c r="AG123" i="34"/>
  <c r="AF123" i="34"/>
  <c r="AE123" i="34"/>
  <c r="AD123" i="34"/>
  <c r="AC123" i="34"/>
  <c r="AB123" i="34"/>
  <c r="AA123" i="34"/>
  <c r="Z123" i="34"/>
  <c r="Y123" i="34"/>
  <c r="X123" i="34"/>
  <c r="W123" i="34"/>
  <c r="V123" i="34"/>
  <c r="U123" i="34"/>
  <c r="T123" i="34"/>
  <c r="S123" i="34"/>
  <c r="F123"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AW120" i="34"/>
  <c r="AV120"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F120"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AW117" i="34"/>
  <c r="AV117" i="34"/>
  <c r="AU117" i="34"/>
  <c r="AT117" i="34"/>
  <c r="AS117" i="34"/>
  <c r="AR117" i="34"/>
  <c r="AQ117"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F117"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AX114" i="34" s="1"/>
  <c r="AZ114" i="34" s="1"/>
  <c r="F114"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AX113" i="34" s="1"/>
  <c r="AZ113" i="34" s="1"/>
  <c r="AW111" i="34"/>
  <c r="AV111" i="34"/>
  <c r="AU111" i="34"/>
  <c r="AT111" i="34"/>
  <c r="AS111" i="34"/>
  <c r="AR111" i="34"/>
  <c r="AQ111"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F111"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AW108" i="34"/>
  <c r="AV108" i="34"/>
  <c r="AU108" i="34"/>
  <c r="AT108" i="34"/>
  <c r="AS108" i="34"/>
  <c r="AR108" i="34"/>
  <c r="AQ108" i="34"/>
  <c r="AP108" i="34"/>
  <c r="AO108" i="34"/>
  <c r="AN108" i="34"/>
  <c r="AM108" i="34"/>
  <c r="AL108" i="34"/>
  <c r="AK108" i="34"/>
  <c r="AJ108" i="34"/>
  <c r="AI108" i="34"/>
  <c r="AH108" i="34"/>
  <c r="AG108" i="34"/>
  <c r="AF108" i="34"/>
  <c r="AE108" i="34"/>
  <c r="AD108" i="34"/>
  <c r="AC108" i="34"/>
  <c r="AB108" i="34"/>
  <c r="AA108" i="34"/>
  <c r="Z108" i="34"/>
  <c r="Y108" i="34"/>
  <c r="X108" i="34"/>
  <c r="W108" i="34"/>
  <c r="V108" i="34"/>
  <c r="U108" i="34"/>
  <c r="T108" i="34"/>
  <c r="S108" i="34"/>
  <c r="F108" i="34"/>
  <c r="AW107" i="34"/>
  <c r="AV107" i="34"/>
  <c r="AU107" i="34"/>
  <c r="AT107" i="34"/>
  <c r="AS107" i="34"/>
  <c r="AR107" i="34"/>
  <c r="AQ107" i="34"/>
  <c r="AP107" i="34"/>
  <c r="AO107" i="34"/>
  <c r="AN107" i="34"/>
  <c r="AM107" i="34"/>
  <c r="AL107" i="34"/>
  <c r="AK107" i="34"/>
  <c r="AJ107" i="34"/>
  <c r="AI107" i="34"/>
  <c r="AH107" i="34"/>
  <c r="AG107" i="34"/>
  <c r="AF107" i="34"/>
  <c r="AE107" i="34"/>
  <c r="AD107" i="34"/>
  <c r="AC107" i="34"/>
  <c r="AB107" i="34"/>
  <c r="AA107" i="34"/>
  <c r="Z107" i="34"/>
  <c r="Y107" i="34"/>
  <c r="X107" i="34"/>
  <c r="W107" i="34"/>
  <c r="V107" i="34"/>
  <c r="U107" i="34"/>
  <c r="T107" i="34"/>
  <c r="S107" i="34"/>
  <c r="AW105" i="34"/>
  <c r="AV105" i="34"/>
  <c r="AU105" i="34"/>
  <c r="AT105" i="34"/>
  <c r="AS105" i="34"/>
  <c r="AR105" i="34"/>
  <c r="AQ105" i="34"/>
  <c r="AP105" i="34"/>
  <c r="AO105" i="34"/>
  <c r="AN105" i="34"/>
  <c r="AM105" i="34"/>
  <c r="AL105" i="34"/>
  <c r="AK105" i="34"/>
  <c r="AJ105" i="34"/>
  <c r="AI105" i="34"/>
  <c r="AH105" i="34"/>
  <c r="AG105" i="34"/>
  <c r="AF105" i="34"/>
  <c r="AE105" i="34"/>
  <c r="AD105" i="34"/>
  <c r="AC105" i="34"/>
  <c r="AB105" i="34"/>
  <c r="AA105" i="34"/>
  <c r="Z105" i="34"/>
  <c r="Y105" i="34"/>
  <c r="X105" i="34"/>
  <c r="W105" i="34"/>
  <c r="V105" i="34"/>
  <c r="U105" i="34"/>
  <c r="T105" i="34"/>
  <c r="S105" i="34"/>
  <c r="F105" i="34"/>
  <c r="AW104" i="34"/>
  <c r="AV104" i="34"/>
  <c r="AU104" i="34"/>
  <c r="AT104" i="34"/>
  <c r="AS104" i="34"/>
  <c r="AR104" i="34"/>
  <c r="AQ104" i="34"/>
  <c r="AP104" i="34"/>
  <c r="AO104" i="34"/>
  <c r="AN104" i="34"/>
  <c r="AM104" i="34"/>
  <c r="AL104" i="34"/>
  <c r="AK104" i="34"/>
  <c r="AJ104" i="34"/>
  <c r="AI104" i="34"/>
  <c r="AH104" i="34"/>
  <c r="AG104" i="34"/>
  <c r="AF104" i="34"/>
  <c r="AE104" i="34"/>
  <c r="AD104" i="34"/>
  <c r="AC104" i="34"/>
  <c r="AB104" i="34"/>
  <c r="AA104" i="34"/>
  <c r="Z104" i="34"/>
  <c r="Y104" i="34"/>
  <c r="X104" i="34"/>
  <c r="W104" i="34"/>
  <c r="V104" i="34"/>
  <c r="U104" i="34"/>
  <c r="T104" i="34"/>
  <c r="S104" i="34"/>
  <c r="AW102" i="34"/>
  <c r="AV102" i="34"/>
  <c r="AU102" i="34"/>
  <c r="AT102" i="34"/>
  <c r="AS102" i="34"/>
  <c r="AR102" i="34"/>
  <c r="AQ102" i="34"/>
  <c r="AP102" i="34"/>
  <c r="AO102" i="34"/>
  <c r="AN102" i="34"/>
  <c r="AM102" i="34"/>
  <c r="AL102" i="34"/>
  <c r="AK102" i="34"/>
  <c r="AJ102" i="34"/>
  <c r="AI102" i="34"/>
  <c r="AH102" i="34"/>
  <c r="AG102" i="34"/>
  <c r="AF102" i="34"/>
  <c r="AE102" i="34"/>
  <c r="AD102" i="34"/>
  <c r="AC102" i="34"/>
  <c r="AB102" i="34"/>
  <c r="AA102" i="34"/>
  <c r="Z102" i="34"/>
  <c r="Y102" i="34"/>
  <c r="X102" i="34"/>
  <c r="W102" i="34"/>
  <c r="V102" i="34"/>
  <c r="U102" i="34"/>
  <c r="T102" i="34"/>
  <c r="S102" i="34"/>
  <c r="AX102" i="34" s="1"/>
  <c r="AZ102" i="34" s="1"/>
  <c r="F102" i="34"/>
  <c r="AW101" i="34"/>
  <c r="AV101" i="34"/>
  <c r="AU101" i="34"/>
  <c r="AT101" i="34"/>
  <c r="AS101" i="34"/>
  <c r="AR101" i="34"/>
  <c r="AQ101" i="34"/>
  <c r="AP101" i="34"/>
  <c r="AO101" i="34"/>
  <c r="AN101" i="34"/>
  <c r="AM101" i="34"/>
  <c r="AL101" i="34"/>
  <c r="AK101" i="34"/>
  <c r="AJ101" i="34"/>
  <c r="AI101" i="34"/>
  <c r="AH101" i="34"/>
  <c r="AG101" i="34"/>
  <c r="AF101" i="34"/>
  <c r="AE101" i="34"/>
  <c r="AD101" i="34"/>
  <c r="AC101" i="34"/>
  <c r="AB101" i="34"/>
  <c r="AA101" i="34"/>
  <c r="Z101" i="34"/>
  <c r="Y101" i="34"/>
  <c r="X101" i="34"/>
  <c r="W101" i="34"/>
  <c r="V101" i="34"/>
  <c r="U101" i="34"/>
  <c r="T101" i="34"/>
  <c r="S101" i="34"/>
  <c r="AX101" i="34" s="1"/>
  <c r="AZ101" i="34" s="1"/>
  <c r="AW99" i="34"/>
  <c r="AV99" i="34"/>
  <c r="AU99" i="34"/>
  <c r="AT99" i="34"/>
  <c r="AS99" i="34"/>
  <c r="AR99" i="34"/>
  <c r="AQ99" i="34"/>
  <c r="AP99" i="34"/>
  <c r="AO99" i="34"/>
  <c r="AN99" i="34"/>
  <c r="AM99" i="34"/>
  <c r="AL99" i="34"/>
  <c r="AK99" i="34"/>
  <c r="AJ99" i="34"/>
  <c r="AI99" i="34"/>
  <c r="AH99" i="34"/>
  <c r="AG99" i="34"/>
  <c r="AF99" i="34"/>
  <c r="AE99" i="34"/>
  <c r="AD99" i="34"/>
  <c r="AC99" i="34"/>
  <c r="AB99" i="34"/>
  <c r="AA99" i="34"/>
  <c r="Z99" i="34"/>
  <c r="Y99" i="34"/>
  <c r="X99" i="34"/>
  <c r="W99" i="34"/>
  <c r="V99" i="34"/>
  <c r="U99" i="34"/>
  <c r="T99" i="34"/>
  <c r="S99" i="34"/>
  <c r="F99" i="34"/>
  <c r="AW98" i="34"/>
  <c r="AV98" i="34"/>
  <c r="AU98" i="34"/>
  <c r="AT98" i="34"/>
  <c r="AS98" i="34"/>
  <c r="AR98" i="34"/>
  <c r="AQ98" i="34"/>
  <c r="AP98" i="34"/>
  <c r="AO98" i="34"/>
  <c r="AN98" i="34"/>
  <c r="AM98" i="34"/>
  <c r="AL98" i="34"/>
  <c r="AK98" i="34"/>
  <c r="AJ98" i="34"/>
  <c r="AI98" i="34"/>
  <c r="AH98" i="34"/>
  <c r="AG98" i="34"/>
  <c r="AF98" i="34"/>
  <c r="AE98" i="34"/>
  <c r="AD98" i="34"/>
  <c r="AC98" i="34"/>
  <c r="AB98" i="34"/>
  <c r="AA98" i="34"/>
  <c r="Z98" i="34"/>
  <c r="Y98" i="34"/>
  <c r="X98" i="34"/>
  <c r="W98" i="34"/>
  <c r="V98" i="34"/>
  <c r="U98" i="34"/>
  <c r="T98" i="34"/>
  <c r="S98" i="34"/>
  <c r="AW96" i="34"/>
  <c r="AV96" i="34"/>
  <c r="AU96" i="34"/>
  <c r="AT96" i="34"/>
  <c r="AS96" i="34"/>
  <c r="AR96" i="34"/>
  <c r="AQ96" i="34"/>
  <c r="AP96" i="34"/>
  <c r="AO96" i="34"/>
  <c r="AN96" i="34"/>
  <c r="AM96" i="34"/>
  <c r="AL96" i="34"/>
  <c r="AK96" i="34"/>
  <c r="AJ96" i="34"/>
  <c r="AI96" i="34"/>
  <c r="AH96" i="34"/>
  <c r="AG96" i="34"/>
  <c r="AF96" i="34"/>
  <c r="AE96" i="34"/>
  <c r="AD96" i="34"/>
  <c r="AC96" i="34"/>
  <c r="AB96" i="34"/>
  <c r="AA96" i="34"/>
  <c r="Z96" i="34"/>
  <c r="Y96" i="34"/>
  <c r="X96" i="34"/>
  <c r="W96" i="34"/>
  <c r="V96" i="34"/>
  <c r="U96" i="34"/>
  <c r="T96" i="34"/>
  <c r="S96" i="34"/>
  <c r="F96" i="34"/>
  <c r="AW95" i="34"/>
  <c r="AV95" i="34"/>
  <c r="AU95" i="34"/>
  <c r="AT95" i="34"/>
  <c r="AS95" i="34"/>
  <c r="AR95" i="34"/>
  <c r="AQ95" i="34"/>
  <c r="AP95" i="34"/>
  <c r="AO95" i="34"/>
  <c r="AN95" i="34"/>
  <c r="AM95" i="34"/>
  <c r="AL95" i="34"/>
  <c r="AK95" i="34"/>
  <c r="AJ95" i="34"/>
  <c r="AI95" i="34"/>
  <c r="AH95" i="34"/>
  <c r="AG95" i="34"/>
  <c r="AF95" i="34"/>
  <c r="AE95" i="34"/>
  <c r="AD95" i="34"/>
  <c r="AC95" i="34"/>
  <c r="AB95" i="34"/>
  <c r="AA95" i="34"/>
  <c r="Z95" i="34"/>
  <c r="Y95" i="34"/>
  <c r="X95" i="34"/>
  <c r="W95" i="34"/>
  <c r="V95" i="34"/>
  <c r="U95" i="34"/>
  <c r="T95" i="34"/>
  <c r="S95" i="34"/>
  <c r="AW93" i="34"/>
  <c r="AV93" i="34"/>
  <c r="AU93" i="34"/>
  <c r="AT93" i="34"/>
  <c r="AS93" i="34"/>
  <c r="AR93" i="34"/>
  <c r="AQ93" i="34"/>
  <c r="AP93" i="34"/>
  <c r="AO93" i="34"/>
  <c r="AN93" i="34"/>
  <c r="AM93" i="34"/>
  <c r="AL93" i="34"/>
  <c r="AK93" i="34"/>
  <c r="AJ93" i="34"/>
  <c r="AI93" i="34"/>
  <c r="AH93" i="34"/>
  <c r="AG93" i="34"/>
  <c r="AF93" i="34"/>
  <c r="AE93" i="34"/>
  <c r="AD93" i="34"/>
  <c r="AC93" i="34"/>
  <c r="AB93" i="34"/>
  <c r="AA93" i="34"/>
  <c r="Z93" i="34"/>
  <c r="Y93" i="34"/>
  <c r="X93" i="34"/>
  <c r="W93" i="34"/>
  <c r="V93" i="34"/>
  <c r="U93" i="34"/>
  <c r="T93" i="34"/>
  <c r="S93" i="34"/>
  <c r="F93"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AW90" i="34"/>
  <c r="AV90" i="34"/>
  <c r="AU90" i="34"/>
  <c r="AT90" i="34"/>
  <c r="AS90" i="34"/>
  <c r="AR90" i="34"/>
  <c r="AQ90" i="34"/>
  <c r="AP90" i="34"/>
  <c r="AO90" i="34"/>
  <c r="AN90" i="34"/>
  <c r="AM90" i="34"/>
  <c r="AL90" i="34"/>
  <c r="AK90" i="34"/>
  <c r="AJ90" i="34"/>
  <c r="AI90" i="34"/>
  <c r="AH90" i="34"/>
  <c r="AG90" i="34"/>
  <c r="AF90" i="34"/>
  <c r="AE90" i="34"/>
  <c r="AD90" i="34"/>
  <c r="AC90" i="34"/>
  <c r="AB90" i="34"/>
  <c r="AA90" i="34"/>
  <c r="Z90" i="34"/>
  <c r="Y90" i="34"/>
  <c r="X90" i="34"/>
  <c r="W90" i="34"/>
  <c r="V90" i="34"/>
  <c r="U90" i="34"/>
  <c r="T90" i="34"/>
  <c r="S90" i="34"/>
  <c r="AX90" i="34" s="1"/>
  <c r="AZ90" i="34" s="1"/>
  <c r="F90" i="34"/>
  <c r="AW89" i="34"/>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AX89" i="34" s="1"/>
  <c r="AZ89" i="34" s="1"/>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F87" i="34"/>
  <c r="AW86" i="34"/>
  <c r="AV86" i="34"/>
  <c r="AU86" i="34"/>
  <c r="AT86" i="34"/>
  <c r="AS86" i="34"/>
  <c r="AR86" i="34"/>
  <c r="AQ86" i="34"/>
  <c r="AP86" i="34"/>
  <c r="AO86" i="34"/>
  <c r="AN86" i="34"/>
  <c r="AM86" i="34"/>
  <c r="AL86" i="34"/>
  <c r="AK86" i="34"/>
  <c r="AJ86" i="34"/>
  <c r="AI86" i="34"/>
  <c r="AH86" i="34"/>
  <c r="AG86" i="34"/>
  <c r="AF86" i="34"/>
  <c r="AE86" i="34"/>
  <c r="AD86" i="34"/>
  <c r="AC86" i="34"/>
  <c r="AB86" i="34"/>
  <c r="AA86" i="34"/>
  <c r="Z86" i="34"/>
  <c r="Y86" i="34"/>
  <c r="X86" i="34"/>
  <c r="W86" i="34"/>
  <c r="V86" i="34"/>
  <c r="U86" i="34"/>
  <c r="T86" i="34"/>
  <c r="S86" i="34"/>
  <c r="AW84" i="34"/>
  <c r="AV84" i="34"/>
  <c r="AU84" i="34"/>
  <c r="AT84" i="34"/>
  <c r="AS84" i="34"/>
  <c r="AR84" i="34"/>
  <c r="AQ84" i="34"/>
  <c r="AP84" i="34"/>
  <c r="AO84" i="34"/>
  <c r="AN84" i="34"/>
  <c r="AM84" i="34"/>
  <c r="AL84" i="34"/>
  <c r="AK84" i="34"/>
  <c r="AJ84" i="34"/>
  <c r="AI84" i="34"/>
  <c r="AH84" i="34"/>
  <c r="AG84" i="34"/>
  <c r="AF84" i="34"/>
  <c r="AE84" i="34"/>
  <c r="AD84" i="34"/>
  <c r="AC84" i="34"/>
  <c r="AB84" i="34"/>
  <c r="AA84" i="34"/>
  <c r="Z84" i="34"/>
  <c r="Y84" i="34"/>
  <c r="X84" i="34"/>
  <c r="W84" i="34"/>
  <c r="V84" i="34"/>
  <c r="U84" i="34"/>
  <c r="T84" i="34"/>
  <c r="S84" i="34"/>
  <c r="F84" i="34"/>
  <c r="AW83" i="34"/>
  <c r="AV83" i="34"/>
  <c r="AU83" i="34"/>
  <c r="AT83" i="34"/>
  <c r="AS83" i="34"/>
  <c r="AR83" i="34"/>
  <c r="AQ83" i="34"/>
  <c r="AP83" i="34"/>
  <c r="AO83" i="34"/>
  <c r="AN83" i="34"/>
  <c r="AM83" i="34"/>
  <c r="AL83" i="34"/>
  <c r="AK83" i="34"/>
  <c r="AJ83" i="34"/>
  <c r="AI83" i="34"/>
  <c r="AH83" i="34"/>
  <c r="AG83" i="34"/>
  <c r="AF83" i="34"/>
  <c r="AE83" i="34"/>
  <c r="AD83" i="34"/>
  <c r="AC83" i="34"/>
  <c r="AB83" i="34"/>
  <c r="AA83" i="34"/>
  <c r="Z83" i="34"/>
  <c r="Y83" i="34"/>
  <c r="X83" i="34"/>
  <c r="W83" i="34"/>
  <c r="V83" i="34"/>
  <c r="U83" i="34"/>
  <c r="T83" i="34"/>
  <c r="S83" i="34"/>
  <c r="AW81" i="34"/>
  <c r="AV81" i="34"/>
  <c r="AU81" i="34"/>
  <c r="AT81" i="34"/>
  <c r="AS81" i="34"/>
  <c r="AR81" i="34"/>
  <c r="AQ81" i="34"/>
  <c r="AP81" i="34"/>
  <c r="AO81" i="34"/>
  <c r="AN81" i="34"/>
  <c r="AM81" i="34"/>
  <c r="AL81" i="34"/>
  <c r="AK81" i="34"/>
  <c r="AJ81" i="34"/>
  <c r="AI81" i="34"/>
  <c r="AH81" i="34"/>
  <c r="AG81" i="34"/>
  <c r="AF81" i="34"/>
  <c r="AE81" i="34"/>
  <c r="AD81" i="34"/>
  <c r="AC81" i="34"/>
  <c r="AB81" i="34"/>
  <c r="AA81" i="34"/>
  <c r="Z81" i="34"/>
  <c r="Y81" i="34"/>
  <c r="X81" i="34"/>
  <c r="W81" i="34"/>
  <c r="V81" i="34"/>
  <c r="U81" i="34"/>
  <c r="T81" i="34"/>
  <c r="S81" i="34"/>
  <c r="F81" i="34"/>
  <c r="AW80" i="34"/>
  <c r="AV80" i="34"/>
  <c r="AU80" i="34"/>
  <c r="AT80" i="34"/>
  <c r="AS80" i="34"/>
  <c r="AR80" i="34"/>
  <c r="AQ80" i="34"/>
  <c r="AP80" i="34"/>
  <c r="AO80" i="34"/>
  <c r="AN80" i="34"/>
  <c r="AM80" i="34"/>
  <c r="AL80" i="34"/>
  <c r="AK80" i="34"/>
  <c r="AJ80" i="34"/>
  <c r="AI80" i="34"/>
  <c r="AH80" i="34"/>
  <c r="AG80" i="34"/>
  <c r="AF80" i="34"/>
  <c r="AE80" i="34"/>
  <c r="AD80" i="34"/>
  <c r="AC80" i="34"/>
  <c r="AB80" i="34"/>
  <c r="AA80" i="34"/>
  <c r="Z80" i="34"/>
  <c r="Y80" i="34"/>
  <c r="X80" i="34"/>
  <c r="W80" i="34"/>
  <c r="V80" i="34"/>
  <c r="U80" i="34"/>
  <c r="T80" i="34"/>
  <c r="S80"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AX78" i="34" s="1"/>
  <c r="AZ78" i="34" s="1"/>
  <c r="F78"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AX77" i="34" s="1"/>
  <c r="AZ77" i="34" s="1"/>
  <c r="AW75" i="34"/>
  <c r="AV75" i="34"/>
  <c r="AU75" i="34"/>
  <c r="AT75" i="34"/>
  <c r="AS75" i="34"/>
  <c r="AR75" i="34"/>
  <c r="AQ75" i="34"/>
  <c r="AP75" i="34"/>
  <c r="AO75" i="34"/>
  <c r="AN75" i="34"/>
  <c r="AM75" i="34"/>
  <c r="AL75" i="34"/>
  <c r="AK75" i="34"/>
  <c r="AJ75" i="34"/>
  <c r="AI75" i="34"/>
  <c r="AH75" i="34"/>
  <c r="AG75" i="34"/>
  <c r="AF75" i="34"/>
  <c r="AE75" i="34"/>
  <c r="AD75" i="34"/>
  <c r="AC75" i="34"/>
  <c r="AB75" i="34"/>
  <c r="AA75" i="34"/>
  <c r="Z75" i="34"/>
  <c r="Y75" i="34"/>
  <c r="X75" i="34"/>
  <c r="W75" i="34"/>
  <c r="V75" i="34"/>
  <c r="U75" i="34"/>
  <c r="T75" i="34"/>
  <c r="S75" i="34"/>
  <c r="F75" i="34"/>
  <c r="AW74" i="34"/>
  <c r="AV74" i="34"/>
  <c r="AU74" i="34"/>
  <c r="AT74" i="34"/>
  <c r="AS74" i="34"/>
  <c r="AR74" i="34"/>
  <c r="AQ74" i="34"/>
  <c r="AP74" i="34"/>
  <c r="AO74" i="34"/>
  <c r="AN74" i="34"/>
  <c r="AM74" i="34"/>
  <c r="AL74" i="34"/>
  <c r="AK74" i="34"/>
  <c r="AJ74" i="34"/>
  <c r="AI74" i="34"/>
  <c r="AH74" i="34"/>
  <c r="AG74" i="34"/>
  <c r="AF74" i="34"/>
  <c r="AE74" i="34"/>
  <c r="AD74" i="34"/>
  <c r="AC74" i="34"/>
  <c r="AB74" i="34"/>
  <c r="AA74" i="34"/>
  <c r="Z74" i="34"/>
  <c r="Y74" i="34"/>
  <c r="X74" i="34"/>
  <c r="W74" i="34"/>
  <c r="V74" i="34"/>
  <c r="U74" i="34"/>
  <c r="T74" i="34"/>
  <c r="S74" i="34"/>
  <c r="AW72" i="34"/>
  <c r="AV72" i="34"/>
  <c r="AU72" i="34"/>
  <c r="AT72" i="34"/>
  <c r="AS72" i="34"/>
  <c r="AR72" i="34"/>
  <c r="AQ72" i="34"/>
  <c r="AP72" i="34"/>
  <c r="AO72" i="34"/>
  <c r="AN72" i="34"/>
  <c r="AM72" i="34"/>
  <c r="AL72" i="34"/>
  <c r="AK72" i="34"/>
  <c r="AJ72" i="34"/>
  <c r="AI72" i="34"/>
  <c r="AH72" i="34"/>
  <c r="AG72" i="34"/>
  <c r="AF72" i="34"/>
  <c r="AE72" i="34"/>
  <c r="AD72" i="34"/>
  <c r="AC72" i="34"/>
  <c r="AB72" i="34"/>
  <c r="AA72" i="34"/>
  <c r="Z72" i="34"/>
  <c r="Y72" i="34"/>
  <c r="X72" i="34"/>
  <c r="W72" i="34"/>
  <c r="V72" i="34"/>
  <c r="U72" i="34"/>
  <c r="T72" i="34"/>
  <c r="S72" i="34"/>
  <c r="F72" i="34"/>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AW69" i="34"/>
  <c r="AV69"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F69" i="34"/>
  <c r="AW68" i="34"/>
  <c r="AV68" i="34"/>
  <c r="AU68" i="34"/>
  <c r="AT68" i="34"/>
  <c r="AS68" i="34"/>
  <c r="AR68" i="34"/>
  <c r="AQ68" i="34"/>
  <c r="AP68" i="34"/>
  <c r="AO68" i="34"/>
  <c r="AN68" i="34"/>
  <c r="AM68" i="34"/>
  <c r="AL68" i="34"/>
  <c r="AK68" i="34"/>
  <c r="AJ68" i="34"/>
  <c r="AI68" i="34"/>
  <c r="AH68" i="34"/>
  <c r="AG68" i="34"/>
  <c r="AF68" i="34"/>
  <c r="AE68" i="34"/>
  <c r="AD68" i="34"/>
  <c r="AC68" i="34"/>
  <c r="AB68" i="34"/>
  <c r="AA68" i="34"/>
  <c r="Z68" i="34"/>
  <c r="Y68" i="34"/>
  <c r="X68" i="34"/>
  <c r="W68" i="34"/>
  <c r="V68" i="34"/>
  <c r="U68" i="34"/>
  <c r="T68" i="34"/>
  <c r="S68"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AX66" i="34" s="1"/>
  <c r="AZ66" i="34" s="1"/>
  <c r="F66" i="34"/>
  <c r="AW65" i="34"/>
  <c r="AV65" i="34"/>
  <c r="AU65" i="34"/>
  <c r="AT65" i="34"/>
  <c r="AS65" i="34"/>
  <c r="AR65" i="34"/>
  <c r="AQ65" i="34"/>
  <c r="AP65" i="34"/>
  <c r="AO65" i="34"/>
  <c r="AN65" i="34"/>
  <c r="AM65" i="34"/>
  <c r="AL65" i="34"/>
  <c r="AK65" i="34"/>
  <c r="AJ65" i="34"/>
  <c r="AI65" i="34"/>
  <c r="AH65" i="34"/>
  <c r="AG65" i="34"/>
  <c r="AF65" i="34"/>
  <c r="AE65" i="34"/>
  <c r="AD65" i="34"/>
  <c r="AC65" i="34"/>
  <c r="AB65" i="34"/>
  <c r="AA65" i="34"/>
  <c r="Z65" i="34"/>
  <c r="Y65" i="34"/>
  <c r="X65" i="34"/>
  <c r="W65" i="34"/>
  <c r="V65" i="34"/>
  <c r="U65" i="34"/>
  <c r="T65" i="34"/>
  <c r="S65" i="34"/>
  <c r="AX65" i="34" s="1"/>
  <c r="AZ65" i="34" s="1"/>
  <c r="AW63" i="34"/>
  <c r="AV63" i="34"/>
  <c r="AU63" i="34"/>
  <c r="AT63" i="34"/>
  <c r="AS63" i="34"/>
  <c r="AR63" i="34"/>
  <c r="AQ63" i="34"/>
  <c r="AP63" i="34"/>
  <c r="AO63" i="34"/>
  <c r="AN63" i="34"/>
  <c r="AM63" i="34"/>
  <c r="AL63" i="34"/>
  <c r="AK63" i="34"/>
  <c r="AJ63" i="34"/>
  <c r="AI63" i="34"/>
  <c r="AH63" i="34"/>
  <c r="AG63" i="34"/>
  <c r="AF63" i="34"/>
  <c r="AE63" i="34"/>
  <c r="AD63" i="34"/>
  <c r="AC63" i="34"/>
  <c r="AB63" i="34"/>
  <c r="AA63" i="34"/>
  <c r="Z63" i="34"/>
  <c r="Y63" i="34"/>
  <c r="X63" i="34"/>
  <c r="W63" i="34"/>
  <c r="V63" i="34"/>
  <c r="U63" i="34"/>
  <c r="T63" i="34"/>
  <c r="S63" i="34"/>
  <c r="F63" i="34"/>
  <c r="AW62" i="34"/>
  <c r="AV62" i="34"/>
  <c r="AU62" i="34"/>
  <c r="AT62" i="34"/>
  <c r="AS62" i="34"/>
  <c r="AR62" i="34"/>
  <c r="AQ62" i="34"/>
  <c r="AP62" i="34"/>
  <c r="AO62" i="34"/>
  <c r="AN62" i="34"/>
  <c r="AM62" i="34"/>
  <c r="AL62" i="34"/>
  <c r="AK62" i="34"/>
  <c r="AJ62" i="34"/>
  <c r="AI62" i="34"/>
  <c r="AH62" i="34"/>
  <c r="AG62" i="34"/>
  <c r="AF62" i="34"/>
  <c r="AE62" i="34"/>
  <c r="AD62" i="34"/>
  <c r="AC62" i="34"/>
  <c r="AB62" i="34"/>
  <c r="AA62" i="34"/>
  <c r="Z62" i="34"/>
  <c r="Y62" i="34"/>
  <c r="X62" i="34"/>
  <c r="W62" i="34"/>
  <c r="V62" i="34"/>
  <c r="U62" i="34"/>
  <c r="T62" i="34"/>
  <c r="S62"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U60" i="34"/>
  <c r="T60" i="34"/>
  <c r="S60" i="34"/>
  <c r="F60"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F57"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F54"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F51"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AX50" i="34" s="1"/>
  <c r="AZ50" i="34" s="1"/>
  <c r="S50"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F48"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F45"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F42"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AX39" i="34" s="1"/>
  <c r="AZ39" i="34" s="1"/>
  <c r="S39" i="34"/>
  <c r="F39"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AX38" i="34" s="1"/>
  <c r="AZ38" i="34" s="1"/>
  <c r="S38"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F36"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F33"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F30"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AW27" i="34"/>
  <c r="AV27"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AX27" i="34" s="1"/>
  <c r="AZ27" i="34" s="1"/>
  <c r="S27" i="34"/>
  <c r="F27"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AX26" i="34" s="1"/>
  <c r="AZ26" i="34" s="1"/>
  <c r="S26" i="34"/>
  <c r="B25" i="34"/>
  <c r="B28" i="34" s="1"/>
  <c r="B31" i="34" s="1"/>
  <c r="B34" i="34" s="1"/>
  <c r="B37" i="34" s="1"/>
  <c r="B40" i="34" s="1"/>
  <c r="B43" i="34" s="1"/>
  <c r="B46" i="34" s="1"/>
  <c r="B49" i="34" s="1"/>
  <c r="B52" i="34" s="1"/>
  <c r="B55" i="34" s="1"/>
  <c r="B58" i="34" s="1"/>
  <c r="B61" i="34" s="1"/>
  <c r="B64" i="34" s="1"/>
  <c r="B67" i="34" s="1"/>
  <c r="B70" i="34" s="1"/>
  <c r="B73" i="34" s="1"/>
  <c r="B76" i="34" s="1"/>
  <c r="B79" i="34" s="1"/>
  <c r="B82" i="34" s="1"/>
  <c r="B85" i="34" s="1"/>
  <c r="B88" i="34" s="1"/>
  <c r="B91" i="34" s="1"/>
  <c r="B94" i="34" s="1"/>
  <c r="B97" i="34" s="1"/>
  <c r="B100" i="34" s="1"/>
  <c r="B103" i="34" s="1"/>
  <c r="B106" i="34" s="1"/>
  <c r="B109" i="34" s="1"/>
  <c r="B112" i="34" s="1"/>
  <c r="B115" i="34" s="1"/>
  <c r="B118" i="34" s="1"/>
  <c r="B121" i="34" s="1"/>
  <c r="B124" i="34" s="1"/>
  <c r="B127" i="34" s="1"/>
  <c r="B130" i="34" s="1"/>
  <c r="B133" i="34" s="1"/>
  <c r="B136" i="34" s="1"/>
  <c r="B139" i="34" s="1"/>
  <c r="B142" i="34" s="1"/>
  <c r="B145" i="34" s="1"/>
  <c r="B148" i="34" s="1"/>
  <c r="B151" i="34" s="1"/>
  <c r="B154" i="34" s="1"/>
  <c r="B157" i="34" s="1"/>
  <c r="B160" i="34" s="1"/>
  <c r="B163" i="34" s="1"/>
  <c r="B166" i="34" s="1"/>
  <c r="B169" i="34" s="1"/>
  <c r="B172" i="34" s="1"/>
  <c r="B175" i="34" s="1"/>
  <c r="B178" i="34" s="1"/>
  <c r="B181" i="34" s="1"/>
  <c r="B184" i="34" s="1"/>
  <c r="B187" i="34" s="1"/>
  <c r="B190" i="34" s="1"/>
  <c r="B193" i="34" s="1"/>
  <c r="B196" i="34" s="1"/>
  <c r="B199" i="34" s="1"/>
  <c r="B202" i="34" s="1"/>
  <c r="B205" i="34" s="1"/>
  <c r="B208" i="34" s="1"/>
  <c r="B211" i="34" s="1"/>
  <c r="B214" i="34" s="1"/>
  <c r="B217" i="34" s="1"/>
  <c r="B220" i="34" s="1"/>
  <c r="B223" i="34" s="1"/>
  <c r="B226" i="34" s="1"/>
  <c r="B229" i="34" s="1"/>
  <c r="B232" i="34" s="1"/>
  <c r="B235" i="34" s="1"/>
  <c r="B238" i="34" s="1"/>
  <c r="B241" i="34" s="1"/>
  <c r="B244" i="34" s="1"/>
  <c r="B247" i="34" s="1"/>
  <c r="B250" i="34" s="1"/>
  <c r="B253" i="34" s="1"/>
  <c r="B256" i="34" s="1"/>
  <c r="B259" i="34" s="1"/>
  <c r="B262" i="34" s="1"/>
  <c r="B265" i="34" s="1"/>
  <c r="B268" i="34" s="1"/>
  <c r="B271" i="34" s="1"/>
  <c r="B274" i="34" s="1"/>
  <c r="B277" i="34" s="1"/>
  <c r="B280" i="34" s="1"/>
  <c r="B283" i="34" s="1"/>
  <c r="B286" i="34" s="1"/>
  <c r="B289" i="34" s="1"/>
  <c r="B292" i="34" s="1"/>
  <c r="B295" i="34" s="1"/>
  <c r="B298" i="34" s="1"/>
  <c r="B301" i="34" s="1"/>
  <c r="B304" i="34" s="1"/>
  <c r="B307" i="34" s="1"/>
  <c r="B310" i="34" s="1"/>
  <c r="B313" i="34" s="1"/>
  <c r="B316" i="34" s="1"/>
  <c r="B319" i="34" s="1"/>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AX24" i="34" s="1"/>
  <c r="AZ24" i="34" s="1"/>
  <c r="S24" i="34"/>
  <c r="F24"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AX23" i="34" s="1"/>
  <c r="AZ23" i="34" s="1"/>
  <c r="S23" i="34"/>
  <c r="AV20" i="34"/>
  <c r="AV21" i="34" s="1"/>
  <c r="AW19" i="34"/>
  <c r="AW20" i="34" s="1"/>
  <c r="AW21" i="34" s="1"/>
  <c r="AV19" i="34"/>
  <c r="AU19" i="34"/>
  <c r="AU20" i="34" s="1"/>
  <c r="AU21" i="34" s="1"/>
  <c r="AX17" i="34"/>
  <c r="BC14" i="34"/>
  <c r="AC2" i="34"/>
  <c r="AB20" i="34" s="1"/>
  <c r="AB21" i="34" s="1"/>
  <c r="AW71" i="33"/>
  <c r="AV71" i="33"/>
  <c r="AU71" i="33"/>
  <c r="AT71" i="33"/>
  <c r="AS71" i="33"/>
  <c r="AR71" i="33"/>
  <c r="AQ71" i="33"/>
  <c r="AP71" i="33"/>
  <c r="AO71" i="33"/>
  <c r="AN71" i="33"/>
  <c r="AM71" i="33"/>
  <c r="AL71" i="33"/>
  <c r="AK71" i="33"/>
  <c r="AJ71" i="33"/>
  <c r="AI71" i="33"/>
  <c r="AH71" i="33"/>
  <c r="AG71" i="33"/>
  <c r="AF71" i="33"/>
  <c r="AE71" i="33"/>
  <c r="AD71" i="33"/>
  <c r="AC71" i="33"/>
  <c r="AB71" i="33"/>
  <c r="AA71" i="33"/>
  <c r="Z71" i="33"/>
  <c r="Y71" i="33"/>
  <c r="X71" i="33"/>
  <c r="W71" i="33"/>
  <c r="V71" i="33"/>
  <c r="U71" i="33"/>
  <c r="T71" i="33"/>
  <c r="S71" i="33"/>
  <c r="AS70" i="33"/>
  <c r="AP70" i="33"/>
  <c r="AO70" i="33"/>
  <c r="AL70" i="33"/>
  <c r="AK70" i="33"/>
  <c r="AH70" i="33"/>
  <c r="AG70" i="33"/>
  <c r="AD70" i="33"/>
  <c r="AC70" i="33"/>
  <c r="Z70" i="33"/>
  <c r="Y70" i="33"/>
  <c r="V70" i="33"/>
  <c r="U70" i="33"/>
  <c r="AW69" i="33"/>
  <c r="AV69" i="33"/>
  <c r="AS69" i="33"/>
  <c r="AR69" i="33"/>
  <c r="AO69" i="33"/>
  <c r="AN69" i="33"/>
  <c r="AK69" i="33"/>
  <c r="AJ69" i="33"/>
  <c r="AG69" i="33"/>
  <c r="AF69" i="33"/>
  <c r="AC69" i="33"/>
  <c r="AB69" i="33"/>
  <c r="Y69" i="33"/>
  <c r="X69" i="33"/>
  <c r="U69" i="33"/>
  <c r="T69" i="33"/>
  <c r="AV68" i="33"/>
  <c r="AU68" i="33"/>
  <c r="AR68" i="33"/>
  <c r="AQ68" i="33"/>
  <c r="AN68" i="33"/>
  <c r="AM68" i="33"/>
  <c r="AJ68" i="33"/>
  <c r="AI68" i="33"/>
  <c r="AF68" i="33"/>
  <c r="AE68" i="33"/>
  <c r="AB68" i="33"/>
  <c r="AA68" i="33"/>
  <c r="X68" i="33"/>
  <c r="W68" i="33"/>
  <c r="T68" i="33"/>
  <c r="S68" i="33"/>
  <c r="AU67" i="33"/>
  <c r="AT67" i="33"/>
  <c r="AQ67" i="33"/>
  <c r="AP67" i="33"/>
  <c r="AM67" i="33"/>
  <c r="AL67" i="33"/>
  <c r="AI67" i="33"/>
  <c r="AH67" i="33"/>
  <c r="AE67" i="33"/>
  <c r="AD67" i="33"/>
  <c r="AA67" i="33"/>
  <c r="Z67" i="33"/>
  <c r="W67" i="33"/>
  <c r="V67" i="33"/>
  <c r="S67" i="33"/>
  <c r="AW66" i="33"/>
  <c r="AV66" i="33"/>
  <c r="AU66" i="33"/>
  <c r="AT66" i="33"/>
  <c r="AS66" i="33"/>
  <c r="AR66" i="33"/>
  <c r="AQ66" i="33"/>
  <c r="AP66" i="33"/>
  <c r="AO66" i="33"/>
  <c r="AN66" i="33"/>
  <c r="AM66" i="33"/>
  <c r="AL66" i="33"/>
  <c r="AK66" i="33"/>
  <c r="AJ66" i="33"/>
  <c r="AI66" i="33"/>
  <c r="AH66" i="33"/>
  <c r="AG66" i="33"/>
  <c r="AF66" i="33"/>
  <c r="AE66" i="33"/>
  <c r="AD66" i="33"/>
  <c r="AC66" i="33"/>
  <c r="AB66" i="33"/>
  <c r="AA66" i="33"/>
  <c r="Z66" i="33"/>
  <c r="Y66" i="33"/>
  <c r="X66" i="33"/>
  <c r="W66" i="33"/>
  <c r="V66" i="33"/>
  <c r="U66" i="33"/>
  <c r="T66" i="33"/>
  <c r="S66" i="33"/>
  <c r="AX63" i="33"/>
  <c r="AZ63" i="33" s="1"/>
  <c r="AU63" i="33"/>
  <c r="AT63" i="33"/>
  <c r="AQ63" i="33"/>
  <c r="AP63" i="33"/>
  <c r="AM63" i="33"/>
  <c r="AL63" i="33"/>
  <c r="AI63" i="33"/>
  <c r="AH63" i="33"/>
  <c r="AE63" i="33"/>
  <c r="AD63" i="33"/>
  <c r="AA63" i="33"/>
  <c r="Z63" i="33"/>
  <c r="W63" i="33"/>
  <c r="V63" i="33"/>
  <c r="S63" i="33"/>
  <c r="AV62" i="33"/>
  <c r="AU62" i="33"/>
  <c r="AR62" i="33"/>
  <c r="AQ62" i="33"/>
  <c r="AN62" i="33"/>
  <c r="AM62" i="33"/>
  <c r="AJ62" i="33"/>
  <c r="AI62" i="33"/>
  <c r="AF62" i="33"/>
  <c r="AE62" i="33"/>
  <c r="AB62" i="33"/>
  <c r="AA62" i="33"/>
  <c r="X62" i="33"/>
  <c r="W62" i="33"/>
  <c r="T62" i="33"/>
  <c r="S62" i="33"/>
  <c r="AW60" i="33"/>
  <c r="AV60" i="33"/>
  <c r="AU60" i="33"/>
  <c r="AT60" i="33"/>
  <c r="AS60" i="33"/>
  <c r="AR60" i="33"/>
  <c r="AQ60" i="33"/>
  <c r="AP60" i="33"/>
  <c r="AO60" i="33"/>
  <c r="AN60" i="33"/>
  <c r="AM60" i="33"/>
  <c r="AL60" i="33"/>
  <c r="AK60" i="33"/>
  <c r="AJ60" i="33"/>
  <c r="AI60" i="33"/>
  <c r="AH60" i="33"/>
  <c r="AG60" i="33"/>
  <c r="AF60" i="33"/>
  <c r="AE60" i="33"/>
  <c r="AD60" i="33"/>
  <c r="AC60" i="33"/>
  <c r="AB60" i="33"/>
  <c r="AA60" i="33"/>
  <c r="Z60" i="33"/>
  <c r="Y60" i="33"/>
  <c r="X60" i="33"/>
  <c r="W60" i="33"/>
  <c r="V60" i="33"/>
  <c r="U60" i="33"/>
  <c r="T60" i="33"/>
  <c r="AX60" i="33" s="1"/>
  <c r="AZ60" i="33" s="1"/>
  <c r="S60" i="33"/>
  <c r="F60" i="33"/>
  <c r="AW59" i="33"/>
  <c r="AV59" i="33"/>
  <c r="AU59" i="33"/>
  <c r="AT59" i="33"/>
  <c r="AS59" i="33"/>
  <c r="AR59" i="33"/>
  <c r="AQ59" i="33"/>
  <c r="AP59" i="33"/>
  <c r="AO59" i="33"/>
  <c r="AN59" i="33"/>
  <c r="AM59" i="33"/>
  <c r="AL59" i="33"/>
  <c r="AK59" i="33"/>
  <c r="AJ59" i="33"/>
  <c r="AI59" i="33"/>
  <c r="AH59" i="33"/>
  <c r="AG59" i="33"/>
  <c r="AF59" i="33"/>
  <c r="AE59" i="33"/>
  <c r="AD59" i="33"/>
  <c r="AC59" i="33"/>
  <c r="AB59" i="33"/>
  <c r="AA59" i="33"/>
  <c r="Z59" i="33"/>
  <c r="Y59" i="33"/>
  <c r="X59" i="33"/>
  <c r="W59" i="33"/>
  <c r="V59" i="33"/>
  <c r="U59" i="33"/>
  <c r="T59" i="33"/>
  <c r="S59" i="33"/>
  <c r="AW57" i="33"/>
  <c r="AV57" i="33"/>
  <c r="AU57" i="33"/>
  <c r="AT57" i="33"/>
  <c r="AS57" i="33"/>
  <c r="AR57" i="33"/>
  <c r="AQ57" i="33"/>
  <c r="AP57" i="33"/>
  <c r="AO57" i="33"/>
  <c r="AN57" i="33"/>
  <c r="AM57" i="33"/>
  <c r="AL57" i="33"/>
  <c r="AK57" i="33"/>
  <c r="AJ57" i="33"/>
  <c r="AI57" i="33"/>
  <c r="AH57" i="33"/>
  <c r="AG57" i="33"/>
  <c r="AF57" i="33"/>
  <c r="AE57" i="33"/>
  <c r="AD57" i="33"/>
  <c r="AC57" i="33"/>
  <c r="AB57" i="33"/>
  <c r="AA57" i="33"/>
  <c r="Z57" i="33"/>
  <c r="Y57" i="33"/>
  <c r="X57" i="33"/>
  <c r="W57" i="33"/>
  <c r="V57" i="33"/>
  <c r="U57" i="33"/>
  <c r="T57" i="33"/>
  <c r="S57" i="33"/>
  <c r="F57" i="33"/>
  <c r="AW56" i="33"/>
  <c r="AV56" i="33"/>
  <c r="AU56" i="33"/>
  <c r="AT56" i="33"/>
  <c r="AS56" i="33"/>
  <c r="AR56" i="33"/>
  <c r="AQ56" i="33"/>
  <c r="AP56" i="33"/>
  <c r="AO56" i="33"/>
  <c r="AN56" i="33"/>
  <c r="AM56" i="33"/>
  <c r="AL56" i="33"/>
  <c r="AK56" i="33"/>
  <c r="AJ56" i="33"/>
  <c r="AI56" i="33"/>
  <c r="AH56" i="33"/>
  <c r="AG56" i="33"/>
  <c r="AF56" i="33"/>
  <c r="AE56" i="33"/>
  <c r="AD56" i="33"/>
  <c r="AC56" i="33"/>
  <c r="AB56" i="33"/>
  <c r="AA56" i="33"/>
  <c r="Z56" i="33"/>
  <c r="Y56" i="33"/>
  <c r="X56" i="33"/>
  <c r="W56" i="33"/>
  <c r="V56" i="33"/>
  <c r="U56" i="33"/>
  <c r="T56" i="33"/>
  <c r="S56" i="33"/>
  <c r="AW54" i="33"/>
  <c r="AV54" i="33"/>
  <c r="AU54" i="33"/>
  <c r="AT54" i="33"/>
  <c r="AS54" i="33"/>
  <c r="AR54" i="33"/>
  <c r="AQ54" i="33"/>
  <c r="AP54" i="33"/>
  <c r="AO54" i="33"/>
  <c r="AN54" i="33"/>
  <c r="AM54" i="33"/>
  <c r="AL54" i="33"/>
  <c r="AK54" i="33"/>
  <c r="AJ54" i="33"/>
  <c r="AI54" i="33"/>
  <c r="AH54" i="33"/>
  <c r="AG54" i="33"/>
  <c r="AF54" i="33"/>
  <c r="AE54" i="33"/>
  <c r="AD54" i="33"/>
  <c r="AC54" i="33"/>
  <c r="AB54" i="33"/>
  <c r="AA54" i="33"/>
  <c r="Z54" i="33"/>
  <c r="Y54" i="33"/>
  <c r="X54" i="33"/>
  <c r="W54" i="33"/>
  <c r="V54" i="33"/>
  <c r="U54" i="33"/>
  <c r="T54" i="33"/>
  <c r="S54" i="33"/>
  <c r="F54" i="33"/>
  <c r="AW53" i="33"/>
  <c r="AV53" i="33"/>
  <c r="AU53" i="33"/>
  <c r="AT53" i="33"/>
  <c r="AS53" i="33"/>
  <c r="AR53" i="33"/>
  <c r="AQ53" i="33"/>
  <c r="AP53" i="33"/>
  <c r="AO53" i="33"/>
  <c r="AN53" i="33"/>
  <c r="AM53" i="33"/>
  <c r="AL53" i="33"/>
  <c r="AK53" i="33"/>
  <c r="AJ53" i="33"/>
  <c r="AI53" i="33"/>
  <c r="AH53" i="33"/>
  <c r="AG53" i="33"/>
  <c r="AF53" i="33"/>
  <c r="AE53" i="33"/>
  <c r="AD53" i="33"/>
  <c r="AC53" i="33"/>
  <c r="AB53" i="33"/>
  <c r="AA53" i="33"/>
  <c r="Z53" i="33"/>
  <c r="Y53" i="33"/>
  <c r="X53" i="33"/>
  <c r="W53" i="33"/>
  <c r="V53" i="33"/>
  <c r="AX53" i="33" s="1"/>
  <c r="AZ53" i="33" s="1"/>
  <c r="U53" i="33"/>
  <c r="T53" i="33"/>
  <c r="S53" i="33"/>
  <c r="AW51" i="33"/>
  <c r="AV51" i="33"/>
  <c r="AU51" i="33"/>
  <c r="AT51" i="33"/>
  <c r="AS51" i="33"/>
  <c r="AR51" i="33"/>
  <c r="AQ51" i="33"/>
  <c r="AP51" i="33"/>
  <c r="AO51" i="33"/>
  <c r="AN51" i="33"/>
  <c r="AM51" i="33"/>
  <c r="AL51" i="33"/>
  <c r="AK51" i="33"/>
  <c r="AJ51" i="33"/>
  <c r="AI51" i="33"/>
  <c r="AH51" i="33"/>
  <c r="AG51" i="33"/>
  <c r="AF51" i="33"/>
  <c r="AE51" i="33"/>
  <c r="AD51" i="33"/>
  <c r="AC51" i="33"/>
  <c r="AB51" i="33"/>
  <c r="AA51" i="33"/>
  <c r="Z51" i="33"/>
  <c r="Y51" i="33"/>
  <c r="X51" i="33"/>
  <c r="W51" i="33"/>
  <c r="V51" i="33"/>
  <c r="U51" i="33"/>
  <c r="T51" i="33"/>
  <c r="S51" i="33"/>
  <c r="F51" i="33"/>
  <c r="AW50" i="33"/>
  <c r="AV50" i="33"/>
  <c r="AU50" i="33"/>
  <c r="AT50" i="33"/>
  <c r="AS50" i="33"/>
  <c r="AR50" i="33"/>
  <c r="AQ50" i="33"/>
  <c r="AP50" i="33"/>
  <c r="AO50" i="33"/>
  <c r="AN50" i="33"/>
  <c r="AM50" i="33"/>
  <c r="AL50" i="33"/>
  <c r="AK50" i="33"/>
  <c r="AJ50" i="33"/>
  <c r="AI50" i="33"/>
  <c r="AH50" i="33"/>
  <c r="AG50" i="33"/>
  <c r="AF50" i="33"/>
  <c r="AE50" i="33"/>
  <c r="AD50" i="33"/>
  <c r="AC50" i="33"/>
  <c r="AB50" i="33"/>
  <c r="AA50" i="33"/>
  <c r="Z50" i="33"/>
  <c r="Y50" i="33"/>
  <c r="X50" i="33"/>
  <c r="W50" i="33"/>
  <c r="V50" i="33"/>
  <c r="U50" i="33"/>
  <c r="T50" i="33"/>
  <c r="S50" i="33"/>
  <c r="AW48" i="33"/>
  <c r="AV48" i="33"/>
  <c r="AU48" i="33"/>
  <c r="AT48" i="33"/>
  <c r="AS48" i="33"/>
  <c r="AR48" i="33"/>
  <c r="AQ48" i="33"/>
  <c r="AP48" i="33"/>
  <c r="AO48" i="33"/>
  <c r="AN48" i="33"/>
  <c r="AM48" i="33"/>
  <c r="AL48" i="33"/>
  <c r="AK48" i="33"/>
  <c r="AJ48" i="33"/>
  <c r="AI48" i="33"/>
  <c r="AH48" i="33"/>
  <c r="AG48" i="33"/>
  <c r="AF48" i="33"/>
  <c r="AE48" i="33"/>
  <c r="AD48" i="33"/>
  <c r="AC48" i="33"/>
  <c r="AB48" i="33"/>
  <c r="AA48" i="33"/>
  <c r="Z48" i="33"/>
  <c r="Y48" i="33"/>
  <c r="X48" i="33"/>
  <c r="W48" i="33"/>
  <c r="V48" i="33"/>
  <c r="U48" i="33"/>
  <c r="T48" i="33"/>
  <c r="AX48" i="33" s="1"/>
  <c r="AZ48" i="33" s="1"/>
  <c r="S48" i="33"/>
  <c r="F48" i="33"/>
  <c r="AW47" i="33"/>
  <c r="AV47" i="33"/>
  <c r="AU47" i="33"/>
  <c r="AT47" i="33"/>
  <c r="AS47" i="33"/>
  <c r="AR47" i="33"/>
  <c r="AQ47" i="33"/>
  <c r="AP47" i="33"/>
  <c r="AO47" i="33"/>
  <c r="AN47" i="33"/>
  <c r="AM47" i="33"/>
  <c r="AL47" i="33"/>
  <c r="AK47" i="33"/>
  <c r="AJ47" i="33"/>
  <c r="AI47" i="33"/>
  <c r="AH47" i="33"/>
  <c r="AG47" i="33"/>
  <c r="AF47" i="33"/>
  <c r="AE47" i="33"/>
  <c r="AD47" i="33"/>
  <c r="AC47" i="33"/>
  <c r="AB47" i="33"/>
  <c r="AA47" i="33"/>
  <c r="Z47" i="33"/>
  <c r="Y47" i="33"/>
  <c r="X47" i="33"/>
  <c r="W47" i="33"/>
  <c r="V47" i="33"/>
  <c r="U47" i="33"/>
  <c r="T47" i="33"/>
  <c r="S47" i="33"/>
  <c r="AW45" i="33"/>
  <c r="AV45" i="33"/>
  <c r="AU45" i="33"/>
  <c r="AT45" i="33"/>
  <c r="AS45" i="33"/>
  <c r="AR45" i="33"/>
  <c r="AQ45" i="33"/>
  <c r="AP45" i="33"/>
  <c r="AO45" i="33"/>
  <c r="AN45" i="33"/>
  <c r="AM45" i="33"/>
  <c r="AL45" i="33"/>
  <c r="AK45" i="33"/>
  <c r="AJ45" i="33"/>
  <c r="AI45" i="33"/>
  <c r="AH45" i="33"/>
  <c r="AG45" i="33"/>
  <c r="AF45" i="33"/>
  <c r="AE45" i="33"/>
  <c r="AD45" i="33"/>
  <c r="AC45" i="33"/>
  <c r="AB45" i="33"/>
  <c r="AA45" i="33"/>
  <c r="Z45" i="33"/>
  <c r="Y45" i="33"/>
  <c r="X45" i="33"/>
  <c r="W45" i="33"/>
  <c r="V45" i="33"/>
  <c r="U45" i="33"/>
  <c r="T45" i="33"/>
  <c r="S45" i="33"/>
  <c r="F45" i="33"/>
  <c r="AW44" i="33"/>
  <c r="AV44" i="33"/>
  <c r="AU44" i="33"/>
  <c r="AT44" i="33"/>
  <c r="AS44" i="33"/>
  <c r="AR44" i="33"/>
  <c r="AQ44" i="33"/>
  <c r="AP44" i="33"/>
  <c r="AO44" i="33"/>
  <c r="AN44" i="33"/>
  <c r="AM44" i="33"/>
  <c r="AL44" i="33"/>
  <c r="AK44" i="33"/>
  <c r="AJ44" i="33"/>
  <c r="AI44" i="33"/>
  <c r="AH44" i="33"/>
  <c r="AG44" i="33"/>
  <c r="AF44" i="33"/>
  <c r="AE44" i="33"/>
  <c r="AD44" i="33"/>
  <c r="AC44" i="33"/>
  <c r="AB44" i="33"/>
  <c r="AA44" i="33"/>
  <c r="Z44" i="33"/>
  <c r="Y44" i="33"/>
  <c r="X44" i="33"/>
  <c r="W44" i="33"/>
  <c r="V44" i="33"/>
  <c r="U44" i="33"/>
  <c r="T44" i="33"/>
  <c r="S44" i="33"/>
  <c r="AW42" i="33"/>
  <c r="AV42" i="33"/>
  <c r="AU42" i="33"/>
  <c r="AT42" i="33"/>
  <c r="AS42" i="33"/>
  <c r="AR42" i="33"/>
  <c r="AQ42" i="33"/>
  <c r="AP42" i="33"/>
  <c r="AO42" i="33"/>
  <c r="AN42" i="33"/>
  <c r="AM42" i="33"/>
  <c r="AL42" i="33"/>
  <c r="AK42" i="33"/>
  <c r="AJ42" i="33"/>
  <c r="AI42" i="33"/>
  <c r="AH42" i="33"/>
  <c r="AG42" i="33"/>
  <c r="AF42" i="33"/>
  <c r="AE42" i="33"/>
  <c r="AD42" i="33"/>
  <c r="AC42" i="33"/>
  <c r="AB42" i="33"/>
  <c r="AA42" i="33"/>
  <c r="Z42" i="33"/>
  <c r="Y42" i="33"/>
  <c r="X42" i="33"/>
  <c r="W42" i="33"/>
  <c r="V42" i="33"/>
  <c r="U42" i="33"/>
  <c r="T42" i="33"/>
  <c r="S42" i="33"/>
  <c r="F42" i="33"/>
  <c r="AW41" i="33"/>
  <c r="AV41" i="33"/>
  <c r="AU41" i="33"/>
  <c r="AT41" i="33"/>
  <c r="AS41" i="33"/>
  <c r="AR41" i="33"/>
  <c r="AQ41" i="33"/>
  <c r="AP41" i="33"/>
  <c r="AO41" i="33"/>
  <c r="AN41" i="33"/>
  <c r="AM41" i="33"/>
  <c r="AL41" i="33"/>
  <c r="AK41" i="33"/>
  <c r="AJ41" i="33"/>
  <c r="AI41" i="33"/>
  <c r="AH41" i="33"/>
  <c r="AG41" i="33"/>
  <c r="AF41" i="33"/>
  <c r="AE41" i="33"/>
  <c r="AD41" i="33"/>
  <c r="AC41" i="33"/>
  <c r="AB41" i="33"/>
  <c r="AA41" i="33"/>
  <c r="Z41" i="33"/>
  <c r="Y41" i="33"/>
  <c r="X41" i="33"/>
  <c r="W41" i="33"/>
  <c r="V41" i="33"/>
  <c r="AX41" i="33" s="1"/>
  <c r="AZ41" i="33" s="1"/>
  <c r="U41" i="33"/>
  <c r="T41" i="33"/>
  <c r="S41" i="33"/>
  <c r="AW39" i="33"/>
  <c r="AV39" i="33"/>
  <c r="AU39" i="33"/>
  <c r="AT39" i="33"/>
  <c r="AS39" i="33"/>
  <c r="AR39" i="33"/>
  <c r="AQ39" i="33"/>
  <c r="AP39" i="33"/>
  <c r="AO39" i="33"/>
  <c r="AN39" i="33"/>
  <c r="AM39" i="33"/>
  <c r="AL39" i="33"/>
  <c r="AK39" i="33"/>
  <c r="AJ39" i="33"/>
  <c r="AI39" i="33"/>
  <c r="AH39" i="33"/>
  <c r="AG39" i="33"/>
  <c r="AF39" i="33"/>
  <c r="AE39" i="33"/>
  <c r="AD39" i="33"/>
  <c r="AC39" i="33"/>
  <c r="AB39" i="33"/>
  <c r="AA39" i="33"/>
  <c r="Z39" i="33"/>
  <c r="Y39" i="33"/>
  <c r="X39" i="33"/>
  <c r="W39" i="33"/>
  <c r="V39" i="33"/>
  <c r="U39" i="33"/>
  <c r="T39" i="33"/>
  <c r="S39" i="33"/>
  <c r="F39" i="33"/>
  <c r="AW38" i="33"/>
  <c r="AV38" i="33"/>
  <c r="AU38" i="33"/>
  <c r="AT38" i="33"/>
  <c r="AS38" i="33"/>
  <c r="AR38" i="33"/>
  <c r="AQ38" i="33"/>
  <c r="AP38" i="33"/>
  <c r="AO38" i="33"/>
  <c r="AN38" i="33"/>
  <c r="AM38" i="33"/>
  <c r="AL38" i="33"/>
  <c r="AK38" i="33"/>
  <c r="AJ38" i="33"/>
  <c r="AI38" i="33"/>
  <c r="AH38" i="33"/>
  <c r="AG38" i="33"/>
  <c r="AF38" i="33"/>
  <c r="AE38" i="33"/>
  <c r="AD38" i="33"/>
  <c r="AC38" i="33"/>
  <c r="AB38" i="33"/>
  <c r="AA38" i="33"/>
  <c r="Z38" i="33"/>
  <c r="Y38" i="33"/>
  <c r="X38" i="33"/>
  <c r="W38" i="33"/>
  <c r="V38" i="33"/>
  <c r="U38" i="33"/>
  <c r="T38" i="33"/>
  <c r="S38" i="33"/>
  <c r="AW36" i="33"/>
  <c r="AV36" i="33"/>
  <c r="AU36" i="33"/>
  <c r="AT36" i="33"/>
  <c r="AS36" i="33"/>
  <c r="AR36" i="33"/>
  <c r="AQ36" i="33"/>
  <c r="AP36" i="33"/>
  <c r="AO36" i="33"/>
  <c r="AN36" i="33"/>
  <c r="AM36" i="33"/>
  <c r="AL36" i="33"/>
  <c r="AK36" i="33"/>
  <c r="AJ36" i="33"/>
  <c r="AI36" i="33"/>
  <c r="AH36" i="33"/>
  <c r="AG36" i="33"/>
  <c r="AF36" i="33"/>
  <c r="AE36" i="33"/>
  <c r="AD36" i="33"/>
  <c r="AC36" i="33"/>
  <c r="AB36" i="33"/>
  <c r="AA36" i="33"/>
  <c r="Z36" i="33"/>
  <c r="Y36" i="33"/>
  <c r="X36" i="33"/>
  <c r="W36" i="33"/>
  <c r="V36" i="33"/>
  <c r="U36" i="33"/>
  <c r="T36" i="33"/>
  <c r="S36" i="33"/>
  <c r="F36" i="33"/>
  <c r="AW35" i="33"/>
  <c r="AV35" i="33"/>
  <c r="AU35" i="33"/>
  <c r="AT35" i="33"/>
  <c r="AS35" i="33"/>
  <c r="AR35" i="33"/>
  <c r="AQ35" i="33"/>
  <c r="AP35" i="33"/>
  <c r="AO35" i="33"/>
  <c r="AN35" i="33"/>
  <c r="AM35" i="33"/>
  <c r="AL35" i="33"/>
  <c r="AK35" i="33"/>
  <c r="AJ35" i="33"/>
  <c r="AI35" i="33"/>
  <c r="AH35" i="33"/>
  <c r="AG35" i="33"/>
  <c r="AF35" i="33"/>
  <c r="AE35" i="33"/>
  <c r="AD35" i="33"/>
  <c r="AC35" i="33"/>
  <c r="AB35" i="33"/>
  <c r="AA35" i="33"/>
  <c r="Z35" i="33"/>
  <c r="Y35" i="33"/>
  <c r="X35" i="33"/>
  <c r="W35" i="33"/>
  <c r="V35" i="33"/>
  <c r="U35" i="33"/>
  <c r="T35" i="33"/>
  <c r="S35" i="33"/>
  <c r="AW33" i="33"/>
  <c r="AV33" i="33"/>
  <c r="AU33" i="33"/>
  <c r="AT33" i="33"/>
  <c r="AS33" i="33"/>
  <c r="AR33" i="33"/>
  <c r="AQ33" i="33"/>
  <c r="AP33" i="33"/>
  <c r="AO33" i="33"/>
  <c r="AN33" i="33"/>
  <c r="AM33" i="33"/>
  <c r="AL33" i="33"/>
  <c r="AK33" i="33"/>
  <c r="AJ33" i="33"/>
  <c r="AI33" i="33"/>
  <c r="AH33" i="33"/>
  <c r="AG33" i="33"/>
  <c r="AF33" i="33"/>
  <c r="AE33" i="33"/>
  <c r="AD33" i="33"/>
  <c r="AC33" i="33"/>
  <c r="AB33" i="33"/>
  <c r="AA33" i="33"/>
  <c r="Z33" i="33"/>
  <c r="Y33" i="33"/>
  <c r="X33" i="33"/>
  <c r="W33" i="33"/>
  <c r="V33" i="33"/>
  <c r="U33" i="33"/>
  <c r="T33" i="33"/>
  <c r="S33" i="33"/>
  <c r="F33" i="33"/>
  <c r="AW32" i="33"/>
  <c r="AV32" i="33"/>
  <c r="AU32" i="33"/>
  <c r="AT32" i="33"/>
  <c r="AS32" i="33"/>
  <c r="AR32" i="33"/>
  <c r="AQ32" i="33"/>
  <c r="AP32" i="33"/>
  <c r="AO32" i="33"/>
  <c r="AN32" i="33"/>
  <c r="AM32" i="33"/>
  <c r="AL32" i="33"/>
  <c r="AK32" i="33"/>
  <c r="AJ32" i="33"/>
  <c r="AI32" i="33"/>
  <c r="AH32" i="33"/>
  <c r="AG32" i="33"/>
  <c r="AF32" i="33"/>
  <c r="AE32" i="33"/>
  <c r="AD32" i="33"/>
  <c r="AC32" i="33"/>
  <c r="AB32" i="33"/>
  <c r="AA32" i="33"/>
  <c r="Z32" i="33"/>
  <c r="Y32" i="33"/>
  <c r="X32" i="33"/>
  <c r="W32" i="33"/>
  <c r="V32" i="33"/>
  <c r="U32" i="33"/>
  <c r="T32" i="33"/>
  <c r="S32" i="33"/>
  <c r="AW30" i="33"/>
  <c r="AV30" i="33"/>
  <c r="AU30" i="33"/>
  <c r="AT30" i="33"/>
  <c r="AS30" i="33"/>
  <c r="AR30" i="33"/>
  <c r="AQ30" i="33"/>
  <c r="AP30" i="33"/>
  <c r="AO30" i="33"/>
  <c r="AN30" i="33"/>
  <c r="AM30" i="33"/>
  <c r="AL30" i="33"/>
  <c r="AK30" i="33"/>
  <c r="AJ30" i="33"/>
  <c r="AI30" i="33"/>
  <c r="AH30" i="33"/>
  <c r="AG30" i="33"/>
  <c r="AF30" i="33"/>
  <c r="AE30" i="33"/>
  <c r="AD30" i="33"/>
  <c r="AC30" i="33"/>
  <c r="AB30" i="33"/>
  <c r="AA30" i="33"/>
  <c r="Z30" i="33"/>
  <c r="Y30" i="33"/>
  <c r="X30" i="33"/>
  <c r="W30" i="33"/>
  <c r="V30" i="33"/>
  <c r="U30" i="33"/>
  <c r="T30" i="33"/>
  <c r="S30" i="33"/>
  <c r="F30" i="33"/>
  <c r="AW29" i="33"/>
  <c r="AV29" i="33"/>
  <c r="AU29" i="33"/>
  <c r="AT29" i="33"/>
  <c r="AS29" i="33"/>
  <c r="AR29" i="33"/>
  <c r="AQ29" i="33"/>
  <c r="AP29" i="33"/>
  <c r="AO29" i="33"/>
  <c r="AN29" i="33"/>
  <c r="AM29" i="33"/>
  <c r="AL29" i="33"/>
  <c r="AK29" i="33"/>
  <c r="AJ29" i="33"/>
  <c r="AI29" i="33"/>
  <c r="AH29" i="33"/>
  <c r="AG29" i="33"/>
  <c r="AF29" i="33"/>
  <c r="AE29" i="33"/>
  <c r="AD29" i="33"/>
  <c r="AC29" i="33"/>
  <c r="AB29" i="33"/>
  <c r="AA29" i="33"/>
  <c r="Z29" i="33"/>
  <c r="Y29" i="33"/>
  <c r="X29" i="33"/>
  <c r="W29" i="33"/>
  <c r="V29" i="33"/>
  <c r="AX29" i="33" s="1"/>
  <c r="AZ29" i="33" s="1"/>
  <c r="U29" i="33"/>
  <c r="T29" i="33"/>
  <c r="S29" i="33"/>
  <c r="AW27" i="33"/>
  <c r="AV27" i="33"/>
  <c r="AU27" i="33"/>
  <c r="AT27" i="33"/>
  <c r="AS27" i="33"/>
  <c r="AR27" i="33"/>
  <c r="AQ27" i="33"/>
  <c r="AP27" i="33"/>
  <c r="AO27" i="33"/>
  <c r="AN27" i="33"/>
  <c r="AM27" i="33"/>
  <c r="AL27" i="33"/>
  <c r="AK27" i="33"/>
  <c r="AJ27" i="33"/>
  <c r="AI27" i="33"/>
  <c r="AH27" i="33"/>
  <c r="AG27" i="33"/>
  <c r="AF27" i="33"/>
  <c r="AE27" i="33"/>
  <c r="AD27" i="33"/>
  <c r="AC27" i="33"/>
  <c r="AB27" i="33"/>
  <c r="AA27" i="33"/>
  <c r="Z27" i="33"/>
  <c r="Y27" i="33"/>
  <c r="X27" i="33"/>
  <c r="W27" i="33"/>
  <c r="V27" i="33"/>
  <c r="U27" i="33"/>
  <c r="T27" i="33"/>
  <c r="S27" i="33"/>
  <c r="F27" i="33"/>
  <c r="AW26" i="33"/>
  <c r="AV26" i="33"/>
  <c r="AU26" i="33"/>
  <c r="AT26" i="33"/>
  <c r="AS26" i="33"/>
  <c r="AR26" i="33"/>
  <c r="AQ26" i="33"/>
  <c r="AP26" i="33"/>
  <c r="AO26" i="33"/>
  <c r="AN26" i="33"/>
  <c r="AM26" i="33"/>
  <c r="AL26" i="33"/>
  <c r="AK26" i="33"/>
  <c r="AJ26" i="33"/>
  <c r="AI26" i="33"/>
  <c r="AH26" i="33"/>
  <c r="AG26" i="33"/>
  <c r="AF26" i="33"/>
  <c r="AE26" i="33"/>
  <c r="AD26" i="33"/>
  <c r="AC26" i="33"/>
  <c r="AB26" i="33"/>
  <c r="AA26" i="33"/>
  <c r="Z26" i="33"/>
  <c r="Y26" i="33"/>
  <c r="X26" i="33"/>
  <c r="W26" i="33"/>
  <c r="V26" i="33"/>
  <c r="U26" i="33"/>
  <c r="T26" i="33"/>
  <c r="S26" i="33"/>
  <c r="B25" i="33"/>
  <c r="B28" i="33" s="1"/>
  <c r="B31" i="33" s="1"/>
  <c r="B34" i="33" s="1"/>
  <c r="B37" i="33" s="1"/>
  <c r="B40" i="33" s="1"/>
  <c r="B43" i="33" s="1"/>
  <c r="B46" i="33" s="1"/>
  <c r="B49" i="33" s="1"/>
  <c r="B52" i="33" s="1"/>
  <c r="B55" i="33" s="1"/>
  <c r="B58" i="33" s="1"/>
  <c r="AW24" i="33"/>
  <c r="AV24" i="33"/>
  <c r="AU24" i="33"/>
  <c r="AT24" i="33"/>
  <c r="AS24" i="33"/>
  <c r="AR24" i="33"/>
  <c r="AQ24" i="33"/>
  <c r="AP24" i="33"/>
  <c r="AO24" i="33"/>
  <c r="AN24" i="33"/>
  <c r="AM24" i="33"/>
  <c r="AL24" i="33"/>
  <c r="AK24" i="33"/>
  <c r="AJ24" i="33"/>
  <c r="AI24" i="33"/>
  <c r="AH24" i="33"/>
  <c r="AG24" i="33"/>
  <c r="AF24" i="33"/>
  <c r="AE24" i="33"/>
  <c r="AD24" i="33"/>
  <c r="AC24" i="33"/>
  <c r="AB24" i="33"/>
  <c r="AA24" i="33"/>
  <c r="Z24" i="33"/>
  <c r="Y24" i="33"/>
  <c r="X24" i="33"/>
  <c r="W24" i="33"/>
  <c r="V24" i="33"/>
  <c r="U24" i="33"/>
  <c r="T24" i="33"/>
  <c r="S24" i="33"/>
  <c r="F24" i="33"/>
  <c r="AV70" i="33" s="1"/>
  <c r="AW23" i="33"/>
  <c r="AV23" i="33"/>
  <c r="AU23" i="33"/>
  <c r="AT23" i="33"/>
  <c r="AS23" i="33"/>
  <c r="AR23" i="33"/>
  <c r="AQ23" i="33"/>
  <c r="AP23" i="33"/>
  <c r="AO23" i="33"/>
  <c r="AN23" i="33"/>
  <c r="AM23" i="33"/>
  <c r="AL23" i="33"/>
  <c r="AK23" i="33"/>
  <c r="AJ23" i="33"/>
  <c r="AI23" i="33"/>
  <c r="AH23" i="33"/>
  <c r="AG23" i="33"/>
  <c r="AF23" i="33"/>
  <c r="AE23" i="33"/>
  <c r="AD23" i="33"/>
  <c r="AC23" i="33"/>
  <c r="AB23" i="33"/>
  <c r="AA23" i="33"/>
  <c r="Z23" i="33"/>
  <c r="Y23" i="33"/>
  <c r="X23" i="33"/>
  <c r="W23" i="33"/>
  <c r="V23" i="33"/>
  <c r="U23" i="33"/>
  <c r="T23" i="33"/>
  <c r="S23" i="33"/>
  <c r="AW21" i="33"/>
  <c r="AW20" i="33"/>
  <c r="AV20" i="33"/>
  <c r="AV21" i="33" s="1"/>
  <c r="AW19" i="33"/>
  <c r="AV19" i="33"/>
  <c r="AU19" i="33"/>
  <c r="AU20" i="33" s="1"/>
  <c r="AU21" i="33" s="1"/>
  <c r="AX17" i="33"/>
  <c r="BC14" i="33"/>
  <c r="AC2" i="33"/>
  <c r="AX23" i="33" l="1"/>
  <c r="AZ23" i="33" s="1"/>
  <c r="AX26" i="33"/>
  <c r="AZ26" i="33" s="1"/>
  <c r="AX38" i="33"/>
  <c r="AZ38" i="33" s="1"/>
  <c r="AX50" i="33"/>
  <c r="AZ50" i="33" s="1"/>
  <c r="AX57" i="33"/>
  <c r="AZ57" i="33" s="1"/>
  <c r="AX35" i="34"/>
  <c r="AZ35" i="34" s="1"/>
  <c r="AX47" i="34"/>
  <c r="AZ47" i="34" s="1"/>
  <c r="AX48" i="34"/>
  <c r="AZ48" i="34" s="1"/>
  <c r="AX74" i="34"/>
  <c r="AZ74" i="34" s="1"/>
  <c r="AX86" i="34"/>
  <c r="AZ86" i="34" s="1"/>
  <c r="AX158" i="34"/>
  <c r="AZ158" i="34" s="1"/>
  <c r="AX182" i="34"/>
  <c r="AZ182" i="34" s="1"/>
  <c r="AX215" i="34"/>
  <c r="AZ215" i="34" s="1"/>
  <c r="AX263" i="34"/>
  <c r="AZ263" i="34" s="1"/>
  <c r="AX275" i="34"/>
  <c r="AZ275" i="34" s="1"/>
  <c r="AX294" i="34"/>
  <c r="AZ294" i="34" s="1"/>
  <c r="AX36" i="34"/>
  <c r="AZ36" i="34" s="1"/>
  <c r="AX62" i="34"/>
  <c r="AZ62" i="34" s="1"/>
  <c r="AX63" i="34"/>
  <c r="AZ63" i="34" s="1"/>
  <c r="AX75" i="34"/>
  <c r="AZ75" i="34" s="1"/>
  <c r="AX87" i="34"/>
  <c r="AZ87" i="34" s="1"/>
  <c r="AX98" i="34"/>
  <c r="AZ98" i="34" s="1"/>
  <c r="AX134" i="34"/>
  <c r="AZ134" i="34" s="1"/>
  <c r="AX135" i="34"/>
  <c r="AZ135" i="34" s="1"/>
  <c r="AX147" i="34"/>
  <c r="AZ147" i="34" s="1"/>
  <c r="AX171" i="34"/>
  <c r="AZ171" i="34" s="1"/>
  <c r="AX183" i="34"/>
  <c r="AZ183" i="34" s="1"/>
  <c r="AX194" i="34"/>
  <c r="AZ194" i="34" s="1"/>
  <c r="AX206" i="34"/>
  <c r="AZ206" i="34" s="1"/>
  <c r="AX207" i="34"/>
  <c r="AZ207" i="34" s="1"/>
  <c r="AX222" i="34"/>
  <c r="AZ222" i="34" s="1"/>
  <c r="AX227" i="34"/>
  <c r="AZ227" i="34" s="1"/>
  <c r="AX234" i="34"/>
  <c r="AZ234" i="34" s="1"/>
  <c r="AX239" i="34"/>
  <c r="AZ239" i="34" s="1"/>
  <c r="AX246" i="34"/>
  <c r="AZ246" i="34" s="1"/>
  <c r="AX251" i="34"/>
  <c r="AZ251" i="34" s="1"/>
  <c r="AX258" i="34"/>
  <c r="AZ258" i="34" s="1"/>
  <c r="AX270" i="34"/>
  <c r="AZ270" i="34" s="1"/>
  <c r="AX282" i="34"/>
  <c r="AZ282" i="34" s="1"/>
  <c r="AX287" i="34"/>
  <c r="AZ287" i="34" s="1"/>
  <c r="AX299" i="34"/>
  <c r="AZ299" i="34" s="1"/>
  <c r="AX306" i="34"/>
  <c r="AZ306" i="34" s="1"/>
  <c r="AX311" i="34"/>
  <c r="AZ311" i="34" s="1"/>
  <c r="AX318" i="34"/>
  <c r="AZ318" i="34" s="1"/>
  <c r="AX320" i="34"/>
  <c r="AZ320" i="34" s="1"/>
  <c r="AX27" i="33"/>
  <c r="AZ27" i="33" s="1"/>
  <c r="AX35" i="33"/>
  <c r="AZ35" i="33" s="1"/>
  <c r="AX39" i="33"/>
  <c r="AZ39" i="33" s="1"/>
  <c r="AX47" i="33"/>
  <c r="AZ47" i="33" s="1"/>
  <c r="AX54" i="33"/>
  <c r="AZ54" i="33" s="1"/>
  <c r="AX59" i="33"/>
  <c r="AZ59" i="33" s="1"/>
  <c r="AX32" i="34"/>
  <c r="AZ32" i="34" s="1"/>
  <c r="AX33" i="34"/>
  <c r="AZ33" i="34" s="1"/>
  <c r="AX44" i="34"/>
  <c r="AZ44" i="34" s="1"/>
  <c r="AX45" i="34"/>
  <c r="AZ45" i="34" s="1"/>
  <c r="AX53" i="34"/>
  <c r="AZ53" i="34" s="1"/>
  <c r="AX54" i="34"/>
  <c r="AZ54" i="34" s="1"/>
  <c r="AX56" i="34"/>
  <c r="AZ56" i="34" s="1"/>
  <c r="AX57" i="34"/>
  <c r="AZ57" i="34" s="1"/>
  <c r="AX60" i="34"/>
  <c r="AZ60" i="34" s="1"/>
  <c r="AX71" i="34"/>
  <c r="AZ71" i="34" s="1"/>
  <c r="AX72" i="34"/>
  <c r="AZ72" i="34" s="1"/>
  <c r="AX83" i="34"/>
  <c r="AZ83" i="34" s="1"/>
  <c r="AX84" i="34"/>
  <c r="AZ84" i="34" s="1"/>
  <c r="AX95" i="34"/>
  <c r="AZ95" i="34" s="1"/>
  <c r="AX96" i="34"/>
  <c r="AZ96" i="34" s="1"/>
  <c r="AX107" i="34"/>
  <c r="AZ107" i="34" s="1"/>
  <c r="AX108" i="34"/>
  <c r="AZ108" i="34" s="1"/>
  <c r="AX119" i="34"/>
  <c r="AZ119" i="34" s="1"/>
  <c r="AX120" i="34"/>
  <c r="AZ120" i="34" s="1"/>
  <c r="AX131" i="34"/>
  <c r="AZ131" i="34" s="1"/>
  <c r="AX132" i="34"/>
  <c r="AZ132" i="34" s="1"/>
  <c r="AX143" i="34"/>
  <c r="AZ143" i="34" s="1"/>
  <c r="AX144" i="34"/>
  <c r="AZ144" i="34" s="1"/>
  <c r="AX155" i="34"/>
  <c r="AZ155" i="34" s="1"/>
  <c r="AX156" i="34"/>
  <c r="AZ156" i="34" s="1"/>
  <c r="AX167" i="34"/>
  <c r="AZ167" i="34" s="1"/>
  <c r="AX168" i="34"/>
  <c r="AZ168" i="34" s="1"/>
  <c r="AX179" i="34"/>
  <c r="AZ179" i="34" s="1"/>
  <c r="AX180" i="34"/>
  <c r="AZ180" i="34" s="1"/>
  <c r="AX191" i="34"/>
  <c r="AZ191" i="34" s="1"/>
  <c r="AX192" i="34"/>
  <c r="AZ192" i="34" s="1"/>
  <c r="AX203" i="34"/>
  <c r="AZ203" i="34" s="1"/>
  <c r="AX204" i="34"/>
  <c r="AZ204" i="34" s="1"/>
  <c r="AX219" i="34"/>
  <c r="AZ219" i="34" s="1"/>
  <c r="AX224" i="34"/>
  <c r="AZ224" i="34" s="1"/>
  <c r="AX231" i="34"/>
  <c r="AZ231" i="34" s="1"/>
  <c r="AX236" i="34"/>
  <c r="AZ236" i="34" s="1"/>
  <c r="AX243" i="34"/>
  <c r="AZ243" i="34" s="1"/>
  <c r="AX248" i="34"/>
  <c r="AZ248" i="34" s="1"/>
  <c r="AX255" i="34"/>
  <c r="AZ255" i="34" s="1"/>
  <c r="AX260" i="34"/>
  <c r="AZ260" i="34" s="1"/>
  <c r="AX267" i="34"/>
  <c r="AZ267" i="34" s="1"/>
  <c r="AX272" i="34"/>
  <c r="AZ272" i="34" s="1"/>
  <c r="AX279" i="34"/>
  <c r="AZ279" i="34" s="1"/>
  <c r="AX284" i="34"/>
  <c r="AZ284" i="34" s="1"/>
  <c r="AX291" i="34"/>
  <c r="AZ291" i="34" s="1"/>
  <c r="AX296" i="34"/>
  <c r="AZ296" i="34" s="1"/>
  <c r="AX303" i="34"/>
  <c r="AZ303" i="34" s="1"/>
  <c r="AX308" i="34"/>
  <c r="AZ308" i="34" s="1"/>
  <c r="AX315" i="34"/>
  <c r="AZ315" i="34" s="1"/>
  <c r="AX99" i="34"/>
  <c r="AZ99" i="34" s="1"/>
  <c r="AX110" i="34"/>
  <c r="AZ110" i="34" s="1"/>
  <c r="AX111" i="34"/>
  <c r="AZ111" i="34" s="1"/>
  <c r="AX122" i="34"/>
  <c r="AZ122" i="34" s="1"/>
  <c r="AX123" i="34"/>
  <c r="AZ123" i="34" s="1"/>
  <c r="AX146" i="34"/>
  <c r="AZ146" i="34" s="1"/>
  <c r="AX159" i="34"/>
  <c r="AZ159" i="34" s="1"/>
  <c r="AX170" i="34"/>
  <c r="AZ170" i="34" s="1"/>
  <c r="AX195" i="34"/>
  <c r="AZ195" i="34" s="1"/>
  <c r="AX32" i="33"/>
  <c r="AZ32" i="33" s="1"/>
  <c r="AX44" i="33"/>
  <c r="AZ44" i="33" s="1"/>
  <c r="AX51" i="33"/>
  <c r="AZ51" i="33" s="1"/>
  <c r="AX56" i="33"/>
  <c r="AZ56" i="33" s="1"/>
  <c r="AX29" i="34"/>
  <c r="AZ29" i="34" s="1"/>
  <c r="AX30" i="34"/>
  <c r="AZ30" i="34" s="1"/>
  <c r="AX41" i="34"/>
  <c r="AZ41" i="34" s="1"/>
  <c r="AX42" i="34"/>
  <c r="AZ42" i="34" s="1"/>
  <c r="AX68" i="34"/>
  <c r="AZ68" i="34" s="1"/>
  <c r="AX69" i="34"/>
  <c r="AZ69" i="34" s="1"/>
  <c r="AX80" i="34"/>
  <c r="AZ80" i="34" s="1"/>
  <c r="AX81" i="34"/>
  <c r="AZ81" i="34" s="1"/>
  <c r="AX92" i="34"/>
  <c r="AZ92" i="34" s="1"/>
  <c r="AX93" i="34"/>
  <c r="AZ93" i="34" s="1"/>
  <c r="AX104" i="34"/>
  <c r="AZ104" i="34" s="1"/>
  <c r="AX105" i="34"/>
  <c r="AZ105" i="34" s="1"/>
  <c r="AX116" i="34"/>
  <c r="AZ116" i="34" s="1"/>
  <c r="AX117" i="34"/>
  <c r="AZ117" i="34" s="1"/>
  <c r="AX128" i="34"/>
  <c r="AZ128" i="34" s="1"/>
  <c r="AX129" i="34"/>
  <c r="AZ129" i="34" s="1"/>
  <c r="AX140" i="34"/>
  <c r="AZ140" i="34" s="1"/>
  <c r="AX141" i="34"/>
  <c r="AZ141" i="34" s="1"/>
  <c r="AX152" i="34"/>
  <c r="AZ152" i="34" s="1"/>
  <c r="AX153" i="34"/>
  <c r="AZ153" i="34" s="1"/>
  <c r="AX164" i="34"/>
  <c r="AZ164" i="34" s="1"/>
  <c r="AX165" i="34"/>
  <c r="AZ165" i="34" s="1"/>
  <c r="AX176" i="34"/>
  <c r="AZ176" i="34" s="1"/>
  <c r="AX177" i="34"/>
  <c r="AZ177" i="34" s="1"/>
  <c r="AX188" i="34"/>
  <c r="AZ188" i="34" s="1"/>
  <c r="AX189" i="34"/>
  <c r="AZ189" i="34" s="1"/>
  <c r="AX200" i="34"/>
  <c r="AZ200" i="34" s="1"/>
  <c r="AX201" i="34"/>
  <c r="AZ201" i="34" s="1"/>
  <c r="AX212" i="34"/>
  <c r="AZ212" i="34" s="1"/>
  <c r="AX216" i="34"/>
  <c r="AZ216" i="34" s="1"/>
  <c r="AX221" i="34"/>
  <c r="AZ221" i="34" s="1"/>
  <c r="AX228" i="34"/>
  <c r="AZ228" i="34" s="1"/>
  <c r="AX233" i="34"/>
  <c r="AZ233" i="34" s="1"/>
  <c r="AX240" i="34"/>
  <c r="AZ240" i="34" s="1"/>
  <c r="AX245" i="34"/>
  <c r="AZ245" i="34" s="1"/>
  <c r="AX252" i="34"/>
  <c r="AZ252" i="34" s="1"/>
  <c r="AX257" i="34"/>
  <c r="AZ257" i="34" s="1"/>
  <c r="AX264" i="34"/>
  <c r="AZ264" i="34" s="1"/>
  <c r="AX269" i="34"/>
  <c r="AZ269" i="34" s="1"/>
  <c r="AX276" i="34"/>
  <c r="AZ276" i="34" s="1"/>
  <c r="AX281" i="34"/>
  <c r="AZ281" i="34" s="1"/>
  <c r="AX288" i="34"/>
  <c r="AZ288" i="34" s="1"/>
  <c r="AX293" i="34"/>
  <c r="AZ293" i="34" s="1"/>
  <c r="AX300" i="34"/>
  <c r="AZ300" i="34" s="1"/>
  <c r="AX305" i="34"/>
  <c r="AZ305" i="34" s="1"/>
  <c r="AX312" i="34"/>
  <c r="AZ312" i="34" s="1"/>
  <c r="AX317" i="34"/>
  <c r="AZ317" i="34" s="1"/>
  <c r="AX321" i="34"/>
  <c r="AZ321" i="34" s="1"/>
  <c r="X20" i="34"/>
  <c r="X21" i="34" s="1"/>
  <c r="AF20" i="34"/>
  <c r="AF21" i="34" s="1"/>
  <c r="AJ20" i="34"/>
  <c r="AJ21" i="34" s="1"/>
  <c r="AN20" i="34"/>
  <c r="AN21" i="34" s="1"/>
  <c r="AR20" i="34"/>
  <c r="AR21" i="34" s="1"/>
  <c r="BB8" i="34"/>
  <c r="U20" i="34"/>
  <c r="U21" i="34" s="1"/>
  <c r="Y20" i="34"/>
  <c r="Y21" i="34" s="1"/>
  <c r="AC20" i="34"/>
  <c r="AC21" i="34" s="1"/>
  <c r="AG20" i="34"/>
  <c r="AG21" i="34" s="1"/>
  <c r="AK20" i="34"/>
  <c r="AK21" i="34" s="1"/>
  <c r="AO20" i="34"/>
  <c r="AO21" i="34" s="1"/>
  <c r="AS20" i="34"/>
  <c r="AS21" i="34" s="1"/>
  <c r="Z20" i="34"/>
  <c r="Z21" i="34" s="1"/>
  <c r="AH20" i="34"/>
  <c r="AH21" i="34" s="1"/>
  <c r="AL20" i="34"/>
  <c r="AL21" i="34" s="1"/>
  <c r="AT20" i="34"/>
  <c r="AT21" i="34" s="1"/>
  <c r="V20" i="34"/>
  <c r="V21" i="34" s="1"/>
  <c r="AD20" i="34"/>
  <c r="AD21" i="34" s="1"/>
  <c r="AP20" i="34"/>
  <c r="AP21" i="34" s="1"/>
  <c r="AV331" i="34"/>
  <c r="AR331" i="34"/>
  <c r="AN331" i="34"/>
  <c r="AJ331" i="34"/>
  <c r="AF331" i="34"/>
  <c r="AB331" i="34"/>
  <c r="X331" i="34"/>
  <c r="T331" i="34"/>
  <c r="AU330" i="34"/>
  <c r="AQ330" i="34"/>
  <c r="AM330" i="34"/>
  <c r="AI330" i="34"/>
  <c r="AE330" i="34"/>
  <c r="AA330" i="34"/>
  <c r="W330" i="34"/>
  <c r="S330" i="34"/>
  <c r="AT329" i="34"/>
  <c r="AP329" i="34"/>
  <c r="AL329" i="34"/>
  <c r="AH329" i="34"/>
  <c r="AD329" i="34"/>
  <c r="Z329" i="34"/>
  <c r="V329" i="34"/>
  <c r="AW328" i="34"/>
  <c r="AS328" i="34"/>
  <c r="AO328" i="34"/>
  <c r="AK328" i="34"/>
  <c r="AG328" i="34"/>
  <c r="AC328" i="34"/>
  <c r="Y328" i="34"/>
  <c r="U328" i="34"/>
  <c r="AW324" i="34"/>
  <c r="AS324" i="34"/>
  <c r="AO324" i="34"/>
  <c r="AK324" i="34"/>
  <c r="AG324" i="34"/>
  <c r="AC324" i="34"/>
  <c r="Y324" i="34"/>
  <c r="U324" i="34"/>
  <c r="AX323" i="34"/>
  <c r="AZ323" i="34" s="1"/>
  <c r="AT323" i="34"/>
  <c r="AP323" i="34"/>
  <c r="AL323" i="34"/>
  <c r="AH323" i="34"/>
  <c r="AD323" i="34"/>
  <c r="Z323" i="34"/>
  <c r="V323" i="34"/>
  <c r="AU331" i="34"/>
  <c r="AQ331" i="34"/>
  <c r="AM331" i="34"/>
  <c r="AI331" i="34"/>
  <c r="AE331" i="34"/>
  <c r="AA331" i="34"/>
  <c r="W331" i="34"/>
  <c r="S331" i="34"/>
  <c r="AT330" i="34"/>
  <c r="AP330" i="34"/>
  <c r="AL330" i="34"/>
  <c r="AH330" i="34"/>
  <c r="AD330" i="34"/>
  <c r="Z330" i="34"/>
  <c r="V330" i="34"/>
  <c r="AW329" i="34"/>
  <c r="AS329" i="34"/>
  <c r="AO329" i="34"/>
  <c r="AK329" i="34"/>
  <c r="AG329" i="34"/>
  <c r="AC329" i="34"/>
  <c r="Y329" i="34"/>
  <c r="U329" i="34"/>
  <c r="AV328" i="34"/>
  <c r="AR328" i="34"/>
  <c r="AN328" i="34"/>
  <c r="AJ328" i="34"/>
  <c r="AF328" i="34"/>
  <c r="AB328" i="34"/>
  <c r="X328" i="34"/>
  <c r="T328" i="34"/>
  <c r="AV324" i="34"/>
  <c r="AR324" i="34"/>
  <c r="AN324" i="34"/>
  <c r="AJ324" i="34"/>
  <c r="AF324" i="34"/>
  <c r="AB324" i="34"/>
  <c r="X324" i="34"/>
  <c r="T324" i="34"/>
  <c r="AW323" i="34"/>
  <c r="AS323" i="34"/>
  <c r="AO323" i="34"/>
  <c r="AK323" i="34"/>
  <c r="AG323" i="34"/>
  <c r="AC323" i="34"/>
  <c r="Y323" i="34"/>
  <c r="U323" i="34"/>
  <c r="AT331" i="34"/>
  <c r="AP331" i="34"/>
  <c r="AL331" i="34"/>
  <c r="AH331" i="34"/>
  <c r="AD331" i="34"/>
  <c r="Z331" i="34"/>
  <c r="V331" i="34"/>
  <c r="AW330" i="34"/>
  <c r="AS330" i="34"/>
  <c r="AO330" i="34"/>
  <c r="AK330" i="34"/>
  <c r="AG330" i="34"/>
  <c r="AC330" i="34"/>
  <c r="Y330" i="34"/>
  <c r="U330" i="34"/>
  <c r="AV329" i="34"/>
  <c r="AR329" i="34"/>
  <c r="AN329" i="34"/>
  <c r="AJ329" i="34"/>
  <c r="AF329" i="34"/>
  <c r="AB329" i="34"/>
  <c r="X329" i="34"/>
  <c r="T329" i="34"/>
  <c r="AU328" i="34"/>
  <c r="AQ328" i="34"/>
  <c r="AM328" i="34"/>
  <c r="AI328" i="34"/>
  <c r="AE328" i="34"/>
  <c r="AA328" i="34"/>
  <c r="W328" i="34"/>
  <c r="S328" i="34"/>
  <c r="AU324" i="34"/>
  <c r="AQ324" i="34"/>
  <c r="AM324" i="34"/>
  <c r="AI324" i="34"/>
  <c r="AE324" i="34"/>
  <c r="AA324" i="34"/>
  <c r="W324" i="34"/>
  <c r="S324" i="34"/>
  <c r="AV323" i="34"/>
  <c r="AR323" i="34"/>
  <c r="AN323" i="34"/>
  <c r="AJ323" i="34"/>
  <c r="AF323" i="34"/>
  <c r="AB323" i="34"/>
  <c r="X323" i="34"/>
  <c r="T323" i="34"/>
  <c r="AS331" i="34"/>
  <c r="AC331" i="34"/>
  <c r="AR330" i="34"/>
  <c r="AB330" i="34"/>
  <c r="AQ329" i="34"/>
  <c r="AA329" i="34"/>
  <c r="AP328" i="34"/>
  <c r="Z328" i="34"/>
  <c r="AL324" i="34"/>
  <c r="V324" i="34"/>
  <c r="AM323" i="34"/>
  <c r="W323" i="34"/>
  <c r="AO331" i="34"/>
  <c r="Y331" i="34"/>
  <c r="AN330" i="34"/>
  <c r="X330" i="34"/>
  <c r="AM329" i="34"/>
  <c r="W329" i="34"/>
  <c r="AL328" i="34"/>
  <c r="V328" i="34"/>
  <c r="AX324" i="34"/>
  <c r="AZ324" i="34" s="1"/>
  <c r="AH324" i="34"/>
  <c r="AI323" i="34"/>
  <c r="S323" i="34"/>
  <c r="AK331" i="34"/>
  <c r="U331" i="34"/>
  <c r="AJ330" i="34"/>
  <c r="T330" i="34"/>
  <c r="AI329" i="34"/>
  <c r="S329" i="34"/>
  <c r="AH328" i="34"/>
  <c r="AT324" i="34"/>
  <c r="AD324" i="34"/>
  <c r="AU323" i="34"/>
  <c r="AE323" i="34"/>
  <c r="AW331" i="34"/>
  <c r="AG331" i="34"/>
  <c r="AV330" i="34"/>
  <c r="AF330" i="34"/>
  <c r="AU329" i="34"/>
  <c r="AE329" i="34"/>
  <c r="AT328" i="34"/>
  <c r="AD328" i="34"/>
  <c r="AP324" i="34"/>
  <c r="Z324" i="34"/>
  <c r="AQ323" i="34"/>
  <c r="AA323" i="34"/>
  <c r="S20" i="34"/>
  <c r="S21" i="34" s="1"/>
  <c r="W20" i="34"/>
  <c r="W21" i="34" s="1"/>
  <c r="AA20" i="34"/>
  <c r="AA21" i="34" s="1"/>
  <c r="AE20" i="34"/>
  <c r="AE21" i="34" s="1"/>
  <c r="AI20" i="34"/>
  <c r="AI21" i="34" s="1"/>
  <c r="AM20" i="34"/>
  <c r="AM21" i="34" s="1"/>
  <c r="AQ20" i="34"/>
  <c r="AQ21" i="34" s="1"/>
  <c r="AX51" i="34"/>
  <c r="AZ51" i="34" s="1"/>
  <c r="AX59" i="34"/>
  <c r="AZ59" i="34" s="1"/>
  <c r="T20" i="34"/>
  <c r="T21" i="34" s="1"/>
  <c r="AX213" i="34"/>
  <c r="AZ213" i="34" s="1"/>
  <c r="AQ20" i="33"/>
  <c r="AQ21" i="33" s="1"/>
  <c r="AM20" i="33"/>
  <c r="AM21" i="33" s="1"/>
  <c r="AI20" i="33"/>
  <c r="AI21" i="33" s="1"/>
  <c r="AE20" i="33"/>
  <c r="AE21" i="33" s="1"/>
  <c r="AA20" i="33"/>
  <c r="AA21" i="33" s="1"/>
  <c r="W20" i="33"/>
  <c r="W21" i="33" s="1"/>
  <c r="S20" i="33"/>
  <c r="S21" i="33" s="1"/>
  <c r="AO20" i="33"/>
  <c r="AO21" i="33" s="1"/>
  <c r="Y20" i="33"/>
  <c r="Y21" i="33" s="1"/>
  <c r="AT20" i="33"/>
  <c r="AT21" i="33" s="1"/>
  <c r="AP20" i="33"/>
  <c r="AP21" i="33" s="1"/>
  <c r="AL20" i="33"/>
  <c r="AL21" i="33" s="1"/>
  <c r="AH20" i="33"/>
  <c r="AH21" i="33" s="1"/>
  <c r="AD20" i="33"/>
  <c r="AD21" i="33" s="1"/>
  <c r="Z20" i="33"/>
  <c r="Z21" i="33" s="1"/>
  <c r="V20" i="33"/>
  <c r="V21" i="33" s="1"/>
  <c r="AS20" i="33"/>
  <c r="AS21" i="33" s="1"/>
  <c r="AK20" i="33"/>
  <c r="AK21" i="33" s="1"/>
  <c r="AG20" i="33"/>
  <c r="AG21" i="33" s="1"/>
  <c r="AC20" i="33"/>
  <c r="AC21" i="33" s="1"/>
  <c r="U20" i="33"/>
  <c r="U21" i="33" s="1"/>
  <c r="AJ20" i="33"/>
  <c r="AJ21" i="33" s="1"/>
  <c r="AX30" i="33"/>
  <c r="AZ30" i="33" s="1"/>
  <c r="AX42" i="33"/>
  <c r="AZ42" i="33" s="1"/>
  <c r="AX33" i="33"/>
  <c r="AZ33" i="33" s="1"/>
  <c r="AX45" i="33"/>
  <c r="AZ45" i="33" s="1"/>
  <c r="BB8" i="33"/>
  <c r="X20" i="33"/>
  <c r="X21" i="33" s="1"/>
  <c r="AN20" i="33"/>
  <c r="AN21" i="33" s="1"/>
  <c r="AB20" i="33"/>
  <c r="AB21" i="33" s="1"/>
  <c r="AR20" i="33"/>
  <c r="AR21" i="33" s="1"/>
  <c r="AX24" i="33"/>
  <c r="AZ24" i="33" s="1"/>
  <c r="AX36" i="33"/>
  <c r="AZ36" i="33" s="1"/>
  <c r="T20" i="33"/>
  <c r="T21" i="33" s="1"/>
  <c r="AF20" i="33"/>
  <c r="AF21" i="33" s="1"/>
  <c r="AW70" i="33"/>
  <c r="AT70" i="33"/>
  <c r="U62" i="33"/>
  <c r="Y62" i="33"/>
  <c r="AC62" i="33"/>
  <c r="AG62" i="33"/>
  <c r="AK62" i="33"/>
  <c r="AO62" i="33"/>
  <c r="AS62" i="33"/>
  <c r="AW62" i="33"/>
  <c r="T63" i="33"/>
  <c r="X63" i="33"/>
  <c r="AB63" i="33"/>
  <c r="AF63" i="33"/>
  <c r="AJ63" i="33"/>
  <c r="AN63" i="33"/>
  <c r="AR63" i="33"/>
  <c r="AV63" i="33"/>
  <c r="T67" i="33"/>
  <c r="X67" i="33"/>
  <c r="AB67" i="33"/>
  <c r="AF67" i="33"/>
  <c r="AJ67" i="33"/>
  <c r="AN67" i="33"/>
  <c r="AR67" i="33"/>
  <c r="AV67" i="33"/>
  <c r="U68" i="33"/>
  <c r="Y68" i="33"/>
  <c r="AC68" i="33"/>
  <c r="AG68" i="33"/>
  <c r="AK68" i="33"/>
  <c r="AO68" i="33"/>
  <c r="AS68" i="33"/>
  <c r="AW68" i="33"/>
  <c r="V69" i="33"/>
  <c r="Z69" i="33"/>
  <c r="AD69" i="33"/>
  <c r="AH69" i="33"/>
  <c r="AL69" i="33"/>
  <c r="AP69" i="33"/>
  <c r="AT69" i="33"/>
  <c r="S70" i="33"/>
  <c r="W70" i="33"/>
  <c r="AA70" i="33"/>
  <c r="AE70" i="33"/>
  <c r="AI70" i="33"/>
  <c r="AM70" i="33"/>
  <c r="AQ70" i="33"/>
  <c r="AU70" i="33"/>
  <c r="V62" i="33"/>
  <c r="Z62" i="33"/>
  <c r="AD62" i="33"/>
  <c r="AH62" i="33"/>
  <c r="AL62" i="33"/>
  <c r="AP62" i="33"/>
  <c r="AT62" i="33"/>
  <c r="AX62" i="33"/>
  <c r="AZ62" i="33" s="1"/>
  <c r="U63" i="33"/>
  <c r="Y63" i="33"/>
  <c r="AC63" i="33"/>
  <c r="AG63" i="33"/>
  <c r="AK63" i="33"/>
  <c r="AO63" i="33"/>
  <c r="AS63" i="33"/>
  <c r="AW63" i="33"/>
  <c r="U67" i="33"/>
  <c r="Y67" i="33"/>
  <c r="AC67" i="33"/>
  <c r="AG67" i="33"/>
  <c r="AK67" i="33"/>
  <c r="AO67" i="33"/>
  <c r="AS67" i="33"/>
  <c r="AW67" i="33"/>
  <c r="V68" i="33"/>
  <c r="Z68" i="33"/>
  <c r="AD68" i="33"/>
  <c r="AH68" i="33"/>
  <c r="AL68" i="33"/>
  <c r="AP68" i="33"/>
  <c r="AT68" i="33"/>
  <c r="S69" i="33"/>
  <c r="W69" i="33"/>
  <c r="AA69" i="33"/>
  <c r="AE69" i="33"/>
  <c r="AI69" i="33"/>
  <c r="AM69" i="33"/>
  <c r="AQ69" i="33"/>
  <c r="AU69" i="33"/>
  <c r="T70" i="33"/>
  <c r="X70" i="33"/>
  <c r="AB70" i="33"/>
  <c r="AF70" i="33"/>
  <c r="AJ70" i="33"/>
  <c r="AN70" i="33"/>
  <c r="AR70" i="33"/>
  <c r="H60" i="26" l="1"/>
  <c r="H58" i="26"/>
  <c r="N17" i="26" s="1"/>
  <c r="H56" i="26"/>
  <c r="H54" i="26"/>
  <c r="N16" i="26" s="1"/>
  <c r="H52" i="26"/>
  <c r="H50" i="26"/>
  <c r="N15" i="26" s="1"/>
  <c r="H48" i="26"/>
  <c r="H46" i="26"/>
  <c r="N14" i="26" s="1"/>
  <c r="H44" i="26"/>
  <c r="P13" i="26" s="1"/>
  <c r="H42" i="26"/>
  <c r="N13" i="26" s="1"/>
  <c r="H40" i="26"/>
  <c r="H38" i="26"/>
  <c r="N12" i="26" s="1"/>
  <c r="H36" i="26"/>
  <c r="H34" i="26"/>
  <c r="N11" i="26" s="1"/>
  <c r="H32" i="26"/>
  <c r="H30" i="26"/>
  <c r="N10" i="26" s="1"/>
  <c r="H28" i="26"/>
  <c r="H26" i="26"/>
  <c r="H24" i="26"/>
  <c r="H22" i="26"/>
  <c r="H20" i="26"/>
  <c r="P7" i="26" s="1"/>
  <c r="H18" i="26"/>
  <c r="N7" i="26" s="1"/>
  <c r="P17" i="26"/>
  <c r="P16" i="26"/>
  <c r="P15" i="26"/>
  <c r="P14" i="26"/>
  <c r="P12" i="26"/>
  <c r="P11" i="26"/>
  <c r="P10" i="26"/>
  <c r="P9" i="26"/>
  <c r="N9" i="26"/>
  <c r="P8" i="26"/>
  <c r="N8" i="26"/>
  <c r="H60" i="25"/>
  <c r="P17" i="25" s="1"/>
  <c r="H58" i="25"/>
  <c r="H56" i="25"/>
  <c r="H54" i="25"/>
  <c r="H52" i="25"/>
  <c r="P15" i="25" s="1"/>
  <c r="H50" i="25"/>
  <c r="H48" i="25"/>
  <c r="H46" i="25"/>
  <c r="H44" i="25"/>
  <c r="P13" i="25" s="1"/>
  <c r="H42" i="25"/>
  <c r="N13" i="25" s="1"/>
  <c r="H40" i="25"/>
  <c r="H38" i="25"/>
  <c r="H36" i="25"/>
  <c r="P11" i="25" s="1"/>
  <c r="H34" i="25"/>
  <c r="H32" i="25"/>
  <c r="H30" i="25"/>
  <c r="H28" i="25"/>
  <c r="H26" i="25"/>
  <c r="N9" i="25" s="1"/>
  <c r="H24" i="25"/>
  <c r="H22" i="25"/>
  <c r="H20" i="25"/>
  <c r="P7" i="25" s="1"/>
  <c r="H18" i="25"/>
  <c r="N7" i="25" s="1"/>
  <c r="N17" i="25"/>
  <c r="P16" i="25"/>
  <c r="N16" i="25"/>
  <c r="N15" i="25"/>
  <c r="P14" i="25"/>
  <c r="N14" i="25"/>
  <c r="P12" i="25"/>
  <c r="N12" i="25"/>
  <c r="N11" i="25"/>
  <c r="P10" i="25"/>
  <c r="N10" i="25"/>
  <c r="P9" i="25"/>
  <c r="P8" i="25"/>
  <c r="N8" i="25"/>
  <c r="H60" i="24"/>
  <c r="H58" i="24"/>
  <c r="N17" i="24" s="1"/>
  <c r="H56" i="24"/>
  <c r="H54" i="24"/>
  <c r="N16" i="24" s="1"/>
  <c r="H52" i="24"/>
  <c r="H50" i="24"/>
  <c r="N15" i="24" s="1"/>
  <c r="H48" i="24"/>
  <c r="H46" i="24"/>
  <c r="N14" i="24" s="1"/>
  <c r="H44" i="24"/>
  <c r="P13" i="24" s="1"/>
  <c r="H42" i="24"/>
  <c r="N13" i="24" s="1"/>
  <c r="H40" i="24"/>
  <c r="H38" i="24"/>
  <c r="N12" i="24" s="1"/>
  <c r="H36" i="24"/>
  <c r="H34" i="24"/>
  <c r="N11" i="24" s="1"/>
  <c r="H32" i="24"/>
  <c r="H30" i="24"/>
  <c r="N10" i="24" s="1"/>
  <c r="H28" i="24"/>
  <c r="H26" i="24"/>
  <c r="H24" i="24"/>
  <c r="H22" i="24"/>
  <c r="H20" i="24"/>
  <c r="P7" i="24" s="1"/>
  <c r="H18" i="24"/>
  <c r="N7" i="24" s="1"/>
  <c r="P17" i="24"/>
  <c r="P16" i="24"/>
  <c r="P15" i="24"/>
  <c r="P14" i="24"/>
  <c r="P12" i="24"/>
  <c r="P11" i="24"/>
  <c r="P10" i="24"/>
  <c r="P9" i="24"/>
  <c r="N9" i="24"/>
  <c r="P8" i="24"/>
  <c r="N8" i="24"/>
  <c r="H60" i="23"/>
  <c r="H58" i="23"/>
  <c r="N17" i="23" s="1"/>
  <c r="H56" i="23"/>
  <c r="H54" i="23"/>
  <c r="N16" i="23" s="1"/>
  <c r="H52" i="23"/>
  <c r="H50" i="23"/>
  <c r="H48" i="23"/>
  <c r="H46" i="23"/>
  <c r="N14" i="23" s="1"/>
  <c r="H44" i="23"/>
  <c r="P13" i="23" s="1"/>
  <c r="H42" i="23"/>
  <c r="N13" i="23" s="1"/>
  <c r="H40" i="23"/>
  <c r="H38" i="23"/>
  <c r="N12" i="23" s="1"/>
  <c r="H36" i="23"/>
  <c r="H34" i="23"/>
  <c r="H32" i="23"/>
  <c r="H30" i="23"/>
  <c r="N10" i="23" s="1"/>
  <c r="H28" i="23"/>
  <c r="H26" i="23"/>
  <c r="H24" i="23"/>
  <c r="H22" i="23"/>
  <c r="H20" i="23"/>
  <c r="P7" i="23" s="1"/>
  <c r="H18" i="23"/>
  <c r="N7" i="23" s="1"/>
  <c r="P17" i="23"/>
  <c r="P16" i="23"/>
  <c r="P15" i="23"/>
  <c r="N15" i="23"/>
  <c r="P14" i="23"/>
  <c r="P12" i="23"/>
  <c r="P11" i="23"/>
  <c r="N11" i="23"/>
  <c r="P10" i="23"/>
  <c r="P9" i="23"/>
  <c r="N9" i="23"/>
  <c r="P8" i="23"/>
  <c r="N8" i="23"/>
  <c r="P22" i="23" l="1"/>
  <c r="L26" i="23" s="1"/>
  <c r="O27" i="23" s="1"/>
  <c r="P22" i="24"/>
  <c r="L26" i="24" s="1"/>
  <c r="O27" i="24" s="1"/>
  <c r="P22" i="25"/>
  <c r="L26" i="25" s="1"/>
  <c r="O27" i="25" s="1"/>
  <c r="N22" i="26"/>
  <c r="L28" i="26" s="1"/>
  <c r="N18" i="26"/>
  <c r="P22" i="26"/>
  <c r="L26" i="26" s="1"/>
  <c r="O27" i="26" s="1"/>
  <c r="P18" i="26"/>
  <c r="N22" i="25"/>
  <c r="L28" i="25" s="1"/>
  <c r="N18" i="25"/>
  <c r="P18" i="25"/>
  <c r="N22" i="24"/>
  <c r="L28" i="24" s="1"/>
  <c r="N18" i="24"/>
  <c r="P18" i="24"/>
  <c r="N22" i="23"/>
  <c r="L28" i="23" s="1"/>
  <c r="N18" i="23"/>
  <c r="P18" i="23"/>
  <c r="N13" i="21" l="1"/>
  <c r="M13" i="21"/>
  <c r="L13" i="21"/>
  <c r="K13" i="21"/>
  <c r="J13" i="21"/>
  <c r="I13" i="21"/>
  <c r="H13" i="21"/>
  <c r="G13" i="21"/>
  <c r="F13" i="21"/>
  <c r="E13" i="21"/>
  <c r="D13" i="21"/>
  <c r="F15" i="21" l="1"/>
  <c r="D15" i="21"/>
  <c r="P12" i="21" l="1"/>
  <c r="P11" i="21"/>
  <c r="P10" i="21"/>
  <c r="P9" i="21"/>
  <c r="P8" i="21"/>
  <c r="E15" i="21" l="1"/>
  <c r="G15" i="21"/>
  <c r="H15" i="21"/>
  <c r="I15" i="21"/>
  <c r="J15" i="21"/>
  <c r="K15" i="21"/>
  <c r="L15" i="21"/>
  <c r="M15" i="21"/>
  <c r="N15" i="21"/>
  <c r="P7" i="21"/>
  <c r="O17" i="21" l="1"/>
  <c r="Q19" i="21" s="1"/>
</calcChain>
</file>

<file path=xl/comments1.xml><?xml version="1.0" encoding="utf-8"?>
<comments xmlns="http://schemas.openxmlformats.org/spreadsheetml/2006/main">
  <authors>
    <author>C08-1932</author>
  </authors>
  <commentList>
    <comment ref="N7" authorId="0" shapeId="0">
      <text>
        <r>
          <rPr>
            <b/>
            <sz val="9"/>
            <color indexed="81"/>
            <rFont val="ＭＳ Ｐゴシック"/>
            <family val="3"/>
            <charset val="128"/>
          </rPr>
          <t>水色のセルは全ての事業所に共通する箇所</t>
        </r>
      </text>
    </comment>
    <comment ref="N14" authorId="0" shapeId="0">
      <text>
        <r>
          <rPr>
            <b/>
            <sz val="9"/>
            <color indexed="81"/>
            <rFont val="ＭＳ Ｐゴシック"/>
            <family val="3"/>
            <charset val="128"/>
          </rPr>
          <t>黄色のセルは毎日（平日に加え、土・日・祝も含め）営業している事業所に該当する箇所</t>
        </r>
      </text>
    </comment>
  </commentList>
</comments>
</file>

<file path=xl/sharedStrings.xml><?xml version="1.0" encoding="utf-8"?>
<sst xmlns="http://schemas.openxmlformats.org/spreadsheetml/2006/main" count="4908" uniqueCount="1512">
  <si>
    <t>通所介護計画書の内容について利用者又はその家族に説明を行い、利用者から同意を得ていますか。</t>
    <rPh sb="0" eb="2">
      <t>ツウショ</t>
    </rPh>
    <rPh sb="2" eb="4">
      <t>カイゴ</t>
    </rPh>
    <rPh sb="8" eb="10">
      <t>ナイヨウ</t>
    </rPh>
    <rPh sb="17" eb="18">
      <t>マタ</t>
    </rPh>
    <phoneticPr fontId="5"/>
  </si>
  <si>
    <t>・市町村に送付した通知に係る記録</t>
    <rPh sb="1" eb="4">
      <t>シチョウソン</t>
    </rPh>
    <rPh sb="5" eb="7">
      <t>ソウフ</t>
    </rPh>
    <rPh sb="9" eb="11">
      <t>ツウチ</t>
    </rPh>
    <rPh sb="12" eb="13">
      <t>カカ</t>
    </rPh>
    <rPh sb="14" eb="16">
      <t>キロク</t>
    </rPh>
    <phoneticPr fontId="5"/>
  </si>
  <si>
    <t>・利用者に関する記録
・運営規程
・連絡体制に関する書類
・業務分担表
・業務日誌等</t>
    <rPh sb="1" eb="3">
      <t>リヨウ</t>
    </rPh>
    <rPh sb="3" eb="4">
      <t>シャ</t>
    </rPh>
    <rPh sb="5" eb="6">
      <t>カン</t>
    </rPh>
    <rPh sb="8" eb="10">
      <t>キロク</t>
    </rPh>
    <rPh sb="12" eb="14">
      <t>ウンエイ</t>
    </rPh>
    <rPh sb="14" eb="16">
      <t>キテイ</t>
    </rPh>
    <rPh sb="18" eb="20">
      <t>レンラク</t>
    </rPh>
    <rPh sb="20" eb="22">
      <t>タイセイ</t>
    </rPh>
    <rPh sb="23" eb="24">
      <t>カン</t>
    </rPh>
    <rPh sb="26" eb="28">
      <t>ショルイ</t>
    </rPh>
    <rPh sb="30" eb="32">
      <t>ギョウム</t>
    </rPh>
    <rPh sb="32" eb="34">
      <t>ブンタン</t>
    </rPh>
    <rPh sb="34" eb="35">
      <t>ヒョウ</t>
    </rPh>
    <rPh sb="37" eb="39">
      <t>ギョウム</t>
    </rPh>
    <rPh sb="39" eb="41">
      <t>ニッシ</t>
    </rPh>
    <rPh sb="41" eb="42">
      <t>トウ</t>
    </rPh>
    <phoneticPr fontId="5"/>
  </si>
  <si>
    <t>・組織図
・業務分担表
・業務日誌等</t>
    <rPh sb="1" eb="4">
      <t>ソシキズ</t>
    </rPh>
    <rPh sb="6" eb="8">
      <t>ギョウム</t>
    </rPh>
    <rPh sb="8" eb="10">
      <t>ブンタン</t>
    </rPh>
    <rPh sb="10" eb="11">
      <t>ヒョウ</t>
    </rPh>
    <rPh sb="13" eb="15">
      <t>ギョウム</t>
    </rPh>
    <rPh sb="15" eb="18">
      <t>ニッシトウ</t>
    </rPh>
    <phoneticPr fontId="5"/>
  </si>
  <si>
    <t>・就業規則
・運営規程
・雇用契約書
・勤務表等</t>
    <rPh sb="1" eb="3">
      <t>シュウギョウ</t>
    </rPh>
    <rPh sb="3" eb="5">
      <t>キソク</t>
    </rPh>
    <rPh sb="7" eb="9">
      <t>ウンエイ</t>
    </rPh>
    <rPh sb="9" eb="11">
      <t>キテイ</t>
    </rPh>
    <rPh sb="13" eb="15">
      <t>コヨウ</t>
    </rPh>
    <rPh sb="15" eb="18">
      <t>ケイヤクショ</t>
    </rPh>
    <rPh sb="20" eb="22">
      <t>キンム</t>
    </rPh>
    <rPh sb="22" eb="23">
      <t>ヒョウ</t>
    </rPh>
    <rPh sb="23" eb="24">
      <t>トウ</t>
    </rPh>
    <phoneticPr fontId="5"/>
  </si>
  <si>
    <t>利用者に対し、適切なサービスを提供できるよう事業所ごとに勤務の体制（日々の勤務時間、職務内容〔生活相談員、看護職員、介護職員、機能訓練指導員〕、常勤・非常勤の別等）を定めていますか。</t>
    <rPh sb="47" eb="49">
      <t>セイカツ</t>
    </rPh>
    <rPh sb="49" eb="51">
      <t>ソウダン</t>
    </rPh>
    <rPh sb="51" eb="52">
      <t>イン</t>
    </rPh>
    <rPh sb="53" eb="55">
      <t>カンゴ</t>
    </rPh>
    <rPh sb="55" eb="56">
      <t>ショク</t>
    </rPh>
    <rPh sb="56" eb="57">
      <t>イン</t>
    </rPh>
    <rPh sb="58" eb="60">
      <t>カイゴ</t>
    </rPh>
    <rPh sb="60" eb="62">
      <t>ショクイン</t>
    </rPh>
    <rPh sb="63" eb="65">
      <t>キノウ</t>
    </rPh>
    <rPh sb="65" eb="67">
      <t>クンレン</t>
    </rPh>
    <rPh sb="67" eb="70">
      <t>シドウイン</t>
    </rPh>
    <phoneticPr fontId="5"/>
  </si>
  <si>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5"/>
  </si>
  <si>
    <t>サービス提供体制強化加算</t>
    <rPh sb="4" eb="6">
      <t>テイキョウ</t>
    </rPh>
    <rPh sb="6" eb="8">
      <t>タイセイ</t>
    </rPh>
    <rPh sb="8" eb="10">
      <t>キョウカ</t>
    </rPh>
    <rPh sb="10" eb="12">
      <t>カサン</t>
    </rPh>
    <phoneticPr fontId="5"/>
  </si>
  <si>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5"/>
  </si>
  <si>
    <t>当該事業所の従業者によってサービスを提供していますか。
※調理、洗濯等の利用者の処遇に直接影響を及ぼさない業務については委託可。</t>
    <rPh sb="0" eb="2">
      <t>トウガイ</t>
    </rPh>
    <rPh sb="2" eb="5">
      <t>ジギョウショ</t>
    </rPh>
    <rPh sb="6" eb="9">
      <t>ジュウギョウシャ</t>
    </rPh>
    <rPh sb="18" eb="20">
      <t>テイキョウ</t>
    </rPh>
    <phoneticPr fontId="5"/>
  </si>
  <si>
    <t>非常災害に関する具体的計画を立て、関係機関への通報及び連携体制を整備し、それらを定期的に従業者に周知していますか。また、定期的に避難、救出その他必要な訓練を行っていますか。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60" eb="63">
      <t>テイキテキ</t>
    </rPh>
    <rPh sb="64" eb="66">
      <t>ヒナン</t>
    </rPh>
    <rPh sb="67" eb="69">
      <t>キュウシュツ</t>
    </rPh>
    <rPh sb="71" eb="72">
      <t>タ</t>
    </rPh>
    <rPh sb="72" eb="74">
      <t>ヒツヨウ</t>
    </rPh>
    <rPh sb="75" eb="77">
      <t>クンレン</t>
    </rPh>
    <rPh sb="78" eb="79">
      <t>オコナ</t>
    </rPh>
    <phoneticPr fontId="5"/>
  </si>
  <si>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5"/>
  </si>
  <si>
    <t>　　　　通所介護事業所と同一建物に併設している訪問介護事業所と兼務している場合は、１人となる。）</t>
    <rPh sb="4" eb="6">
      <t>ツウショ</t>
    </rPh>
    <rPh sb="6" eb="8">
      <t>カイゴ</t>
    </rPh>
    <rPh sb="8" eb="11">
      <t>ジギョウショ</t>
    </rPh>
    <rPh sb="12" eb="14">
      <t>ドウイツ</t>
    </rPh>
    <rPh sb="14" eb="16">
      <t>タテモノ</t>
    </rPh>
    <rPh sb="17" eb="19">
      <t>ヘイセツ</t>
    </rPh>
    <rPh sb="23" eb="25">
      <t>ホウモン</t>
    </rPh>
    <rPh sb="25" eb="27">
      <t>カイゴ</t>
    </rPh>
    <rPh sb="27" eb="30">
      <t>ジギョウショ</t>
    </rPh>
    <rPh sb="31" eb="33">
      <t>ケンム</t>
    </rPh>
    <rPh sb="37" eb="39">
      <t>バアイ</t>
    </rPh>
    <rPh sb="42" eb="43">
      <t>ニン</t>
    </rPh>
    <phoneticPr fontId="5"/>
  </si>
  <si>
    <t>注３)　他事業所との兼務状況の「人数」欄には、他事業所との兼務関係にある職員数の合計を記載すること（例　介護職員３人のうち１人が</t>
    <rPh sb="0" eb="1">
      <t>チュウ</t>
    </rPh>
    <rPh sb="4" eb="5">
      <t>ホカ</t>
    </rPh>
    <rPh sb="5" eb="8">
      <t>ジギョウショ</t>
    </rPh>
    <rPh sb="10" eb="12">
      <t>ケンム</t>
    </rPh>
    <rPh sb="12" eb="14">
      <t>ジョウキョウ</t>
    </rPh>
    <rPh sb="16" eb="18">
      <t>ニンズウ</t>
    </rPh>
    <rPh sb="19" eb="20">
      <t>ラン</t>
    </rPh>
    <rPh sb="23" eb="24">
      <t>ホカ</t>
    </rPh>
    <rPh sb="24" eb="27">
      <t>ジギョウショ</t>
    </rPh>
    <rPh sb="29" eb="31">
      <t>ケンム</t>
    </rPh>
    <rPh sb="31" eb="33">
      <t>カンケイ</t>
    </rPh>
    <rPh sb="36" eb="39">
      <t>ショクインスウ</t>
    </rPh>
    <rPh sb="40" eb="42">
      <t>ゴウケイ</t>
    </rPh>
    <rPh sb="43" eb="45">
      <t>キサイ</t>
    </rPh>
    <rPh sb="50" eb="51">
      <t>レイ</t>
    </rPh>
    <rPh sb="52" eb="54">
      <t>カイゴ</t>
    </rPh>
    <rPh sb="54" eb="55">
      <t>ショク</t>
    </rPh>
    <rPh sb="55" eb="56">
      <t>イン</t>
    </rPh>
    <rPh sb="57" eb="58">
      <t>ニン</t>
    </rPh>
    <rPh sb="62" eb="63">
      <t>ニン</t>
    </rPh>
    <phoneticPr fontId="5"/>
  </si>
  <si>
    <t>　　　（例；介護職員のうち2人が他事業所と兼務関係にある場合、「訪問介護事業所●●　１人、有料老人ホーム●●　１人」と記載する。）</t>
    <rPh sb="6" eb="8">
      <t>カイゴ</t>
    </rPh>
    <rPh sb="8" eb="10">
      <t>ショクイン</t>
    </rPh>
    <rPh sb="14" eb="15">
      <t>ニン</t>
    </rPh>
    <rPh sb="16" eb="17">
      <t>ホカ</t>
    </rPh>
    <rPh sb="17" eb="20">
      <t>ジギョウショ</t>
    </rPh>
    <rPh sb="21" eb="23">
      <t>ケンム</t>
    </rPh>
    <rPh sb="23" eb="25">
      <t>カンケイ</t>
    </rPh>
    <rPh sb="28" eb="30">
      <t>バアイ</t>
    </rPh>
    <rPh sb="43" eb="44">
      <t>ニン</t>
    </rPh>
    <rPh sb="56" eb="57">
      <t>ニン</t>
    </rPh>
    <rPh sb="59" eb="61">
      <t>キサイ</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</si>
  <si>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</si>
  <si>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</si>
  <si>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</si>
  <si>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医療における対応の必要性の有無</t>
    <rPh sb="0" eb="2">
      <t>イリョウ</t>
    </rPh>
    <rPh sb="6" eb="8">
      <t>タイオウ</t>
    </rPh>
    <rPh sb="9" eb="12">
      <t>ヒツヨウセイ</t>
    </rPh>
    <rPh sb="13" eb="15">
      <t>ウム</t>
    </rPh>
    <phoneticPr fontId="5"/>
  </si>
  <si>
    <t>なし</t>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</si>
  <si>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</si>
  <si>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あり</t>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</si>
  <si>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</si>
  <si>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同一建物減算</t>
    <rPh sb="0" eb="2">
      <t>ドウイツ</t>
    </rPh>
    <rPh sb="2" eb="4">
      <t>タテモノ</t>
    </rPh>
    <rPh sb="4" eb="6">
      <t>ゲンサン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</si>
  <si>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</si>
  <si>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サービス提供体制強化加算Ⅲ</t>
    <rPh sb="4" eb="6">
      <t>テイキョウ</t>
    </rPh>
    <rPh sb="6" eb="8">
      <t>タイセイ</t>
    </rPh>
    <rPh sb="8" eb="10">
      <t>キョウカ</t>
    </rPh>
    <rPh sb="10" eb="12">
      <t>カサン</t>
    </rPh>
    <phoneticPr fontId="5"/>
  </si>
  <si>
    <t>　；香川県において定めているマニュアル</t>
    <rPh sb="2" eb="5">
      <t>カガワケン</t>
    </rPh>
    <rPh sb="9" eb="10">
      <t>サダ</t>
    </rPh>
    <phoneticPr fontId="5"/>
  </si>
  <si>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5"/>
  </si>
  <si>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5"/>
  </si>
  <si>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5"/>
  </si>
  <si>
    <t>・平面図
・設備，備品台帳
・各種届出・変更届
・運営規程（利用定員）</t>
    <rPh sb="1" eb="4">
      <t>ヘイメンズ</t>
    </rPh>
    <rPh sb="6" eb="8">
      <t>セツビ</t>
    </rPh>
    <rPh sb="9" eb="11">
      <t>ビヒン</t>
    </rPh>
    <rPh sb="11" eb="13">
      <t>ダイチョウ</t>
    </rPh>
    <rPh sb="15" eb="17">
      <t>カクシュ</t>
    </rPh>
    <rPh sb="17" eb="18">
      <t>トドケ</t>
    </rPh>
    <rPh sb="18" eb="19">
      <t>デ</t>
    </rPh>
    <rPh sb="20" eb="22">
      <t>ヘンコウ</t>
    </rPh>
    <rPh sb="22" eb="23">
      <t>トドケ</t>
    </rPh>
    <rPh sb="25" eb="27">
      <t>ウンエイ</t>
    </rPh>
    <rPh sb="27" eb="29">
      <t>キテイ</t>
    </rPh>
    <rPh sb="30" eb="32">
      <t>リヨウ</t>
    </rPh>
    <rPh sb="32" eb="34">
      <t>テイイン</t>
    </rPh>
    <phoneticPr fontId="5"/>
  </si>
  <si>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</si>
  <si>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5"/>
  </si>
  <si>
    <t>要介護度別、介護報酬の算定区分別に点検月の利用者数を記入すること。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17" eb="19">
      <t>テンケン</t>
    </rPh>
    <rPh sb="19" eb="20">
      <t>ツキ</t>
    </rPh>
    <rPh sb="21" eb="24">
      <t>リヨウシャ</t>
    </rPh>
    <rPh sb="24" eb="25">
      <t>スウ</t>
    </rPh>
    <rPh sb="26" eb="28">
      <t>キニュウ</t>
    </rPh>
    <phoneticPr fontId="5"/>
  </si>
  <si>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5"/>
  </si>
  <si>
    <t>法定代理受領サービスに該当しない指定通所介護に係る利用料の支払いを受けた場合は、提供した指定通所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ツウショ</t>
    </rPh>
    <rPh sb="20" eb="22">
      <t>カイゴ</t>
    </rPh>
    <rPh sb="23" eb="24">
      <t>カカ</t>
    </rPh>
    <rPh sb="25" eb="28">
      <t>リヨウリョウ</t>
    </rPh>
    <rPh sb="29" eb="31">
      <t>シハラ</t>
    </rPh>
    <rPh sb="33" eb="34">
      <t>ウ</t>
    </rPh>
    <rPh sb="36" eb="38">
      <t>バアイ</t>
    </rPh>
    <rPh sb="40" eb="42">
      <t>テイキョウ</t>
    </rPh>
    <rPh sb="44" eb="46">
      <t>シテイ</t>
    </rPh>
    <rPh sb="51" eb="53">
      <t>ナイヨウ</t>
    </rPh>
    <rPh sb="54" eb="56">
      <t>ヒヨウ</t>
    </rPh>
    <rPh sb="57" eb="58">
      <t>ガク</t>
    </rPh>
    <rPh sb="60" eb="61">
      <t>タ</t>
    </rPh>
    <rPh sb="61" eb="63">
      <t>ヒツヨウ</t>
    </rPh>
    <rPh sb="64" eb="65">
      <t>ミト</t>
    </rPh>
    <rPh sb="69" eb="71">
      <t>ジコウ</t>
    </rPh>
    <rPh sb="72" eb="74">
      <t>キサイ</t>
    </rPh>
    <rPh sb="80" eb="82">
      <t>テイキョウ</t>
    </rPh>
    <rPh sb="82" eb="84">
      <t>ショウメイ</t>
    </rPh>
    <rPh sb="84" eb="85">
      <t>ショ</t>
    </rPh>
    <rPh sb="86" eb="88">
      <t>リヨウ</t>
    </rPh>
    <rPh sb="88" eb="89">
      <t>シャ</t>
    </rPh>
    <rPh sb="90" eb="91">
      <t>タイ</t>
    </rPh>
    <rPh sb="92" eb="94">
      <t>コウフ</t>
    </rPh>
    <phoneticPr fontId="5"/>
  </si>
  <si>
    <t>常勤・専従の管理者を配置していますか。</t>
    <rPh sb="0" eb="2">
      <t>ジョウキン</t>
    </rPh>
    <rPh sb="3" eb="5">
      <t>センジュウ</t>
    </rPh>
    <rPh sb="6" eb="9">
      <t>カンリシャ</t>
    </rPh>
    <rPh sb="10" eb="12">
      <t>ハイチ</t>
    </rPh>
    <phoneticPr fontId="5"/>
  </si>
  <si>
    <t>【静養室】</t>
    <rPh sb="1" eb="3">
      <t>セイヨウ</t>
    </rPh>
    <rPh sb="3" eb="4">
      <t>シツ</t>
    </rPh>
    <phoneticPr fontId="5"/>
  </si>
  <si>
    <t>利用定員数に応じて必要なベッド又は布団を用意していますか。（目安：利用者10人に対して1）</t>
    <rPh sb="0" eb="2">
      <t>リヨウ</t>
    </rPh>
    <rPh sb="2" eb="4">
      <t>テイイン</t>
    </rPh>
    <rPh sb="4" eb="5">
      <t>スウ</t>
    </rPh>
    <rPh sb="6" eb="7">
      <t>オウ</t>
    </rPh>
    <rPh sb="9" eb="11">
      <t>ヒツヨウ</t>
    </rPh>
    <rPh sb="15" eb="16">
      <t>マタ</t>
    </rPh>
    <rPh sb="17" eb="19">
      <t>フトン</t>
    </rPh>
    <rPh sb="20" eb="22">
      <t>ヨウイ</t>
    </rPh>
    <rPh sb="30" eb="32">
      <t>メヤス</t>
    </rPh>
    <rPh sb="33" eb="35">
      <t>リヨウ</t>
    </rPh>
    <rPh sb="35" eb="36">
      <t>シャ</t>
    </rPh>
    <rPh sb="38" eb="39">
      <t>ニン</t>
    </rPh>
    <rPh sb="40" eb="41">
      <t>タイ</t>
    </rPh>
    <phoneticPr fontId="5"/>
  </si>
  <si>
    <t>・就業時の取り決め（誓約書等）の記録</t>
    <rPh sb="10" eb="13">
      <t>セイヤクショ</t>
    </rPh>
    <phoneticPr fontId="5"/>
  </si>
  <si>
    <t>１単位目</t>
    <rPh sb="1" eb="3">
      <t>タンイ</t>
    </rPh>
    <rPh sb="3" eb="4">
      <t>メ</t>
    </rPh>
    <phoneticPr fontId="5"/>
  </si>
  <si>
    <t>担当者名</t>
    <rPh sb="0" eb="3">
      <t>タントウシャ</t>
    </rPh>
    <rPh sb="3" eb="4">
      <t>メイ</t>
    </rPh>
    <phoneticPr fontId="5"/>
  </si>
  <si>
    <t>2～3時間</t>
    <rPh sb="3" eb="5">
      <t>ジカン</t>
    </rPh>
    <phoneticPr fontId="5"/>
  </si>
  <si>
    <t>計　Ａ</t>
    <rPh sb="0" eb="1">
      <t>ケイ</t>
    </rPh>
    <phoneticPr fontId="5"/>
  </si>
  <si>
    <t>利用時間</t>
    <rPh sb="0" eb="2">
      <t>リヨウ</t>
    </rPh>
    <rPh sb="2" eb="4">
      <t>ジカン</t>
    </rPh>
    <phoneticPr fontId="5"/>
  </si>
  <si>
    <t>単位ごとに指定を受けている事業に○を付け、利用定員を記入すること。</t>
    <rPh sb="0" eb="2">
      <t>タンイ</t>
    </rPh>
    <rPh sb="5" eb="7">
      <t>シテイ</t>
    </rPh>
    <rPh sb="8" eb="9">
      <t>ウ</t>
    </rPh>
    <rPh sb="13" eb="15">
      <t>ジギョウ</t>
    </rPh>
    <rPh sb="18" eb="19">
      <t>ツ</t>
    </rPh>
    <rPh sb="21" eb="23">
      <t>リヨウ</t>
    </rPh>
    <rPh sb="23" eb="25">
      <t>テイイン</t>
    </rPh>
    <rPh sb="26" eb="28">
      <t>キニュウ</t>
    </rPh>
    <phoneticPr fontId="5"/>
  </si>
  <si>
    <t>２</t>
    <phoneticPr fontId="5"/>
  </si>
  <si>
    <t>（　　　　　　　　　　　　　　　　　）</t>
    <phoneticPr fontId="5"/>
  </si>
  <si>
    <t>②　サービス提供実績</t>
    <rPh sb="6" eb="8">
      <t>テイキョウ</t>
    </rPh>
    <rPh sb="8" eb="10">
      <t>ジッセキ</t>
    </rPh>
    <phoneticPr fontId="5"/>
  </si>
  <si>
    <t>算定状況</t>
    <rPh sb="0" eb="2">
      <t>サンテイ</t>
    </rPh>
    <rPh sb="2" eb="4">
      <t>ジョウキョウ</t>
    </rPh>
    <phoneticPr fontId="5"/>
  </si>
  <si>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5"/>
  </si>
  <si>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5"/>
  </si>
  <si>
    <t>５　非常災害対策の状況</t>
    <rPh sb="2" eb="4">
      <t>ヒジョウ</t>
    </rPh>
    <rPh sb="4" eb="6">
      <t>サイガイ</t>
    </rPh>
    <rPh sb="6" eb="8">
      <t>タイサク</t>
    </rPh>
    <rPh sb="9" eb="11">
      <t>ジョウキョウ</t>
    </rPh>
    <phoneticPr fontId="5"/>
  </si>
  <si>
    <t>若年性認知症利用者受入</t>
    <rPh sb="0" eb="3">
      <t>ジャクネンセイ</t>
    </rPh>
    <rPh sb="3" eb="6">
      <t>ニンチショウ</t>
    </rPh>
    <rPh sb="6" eb="9">
      <t>リヨウシャ</t>
    </rPh>
    <rPh sb="9" eb="11">
      <t>ウケイレ</t>
    </rPh>
    <phoneticPr fontId="5"/>
  </si>
  <si>
    <t>該当</t>
    <rPh sb="0" eb="2">
      <t>ガイトウ</t>
    </rPh>
    <phoneticPr fontId="5"/>
  </si>
  <si>
    <t>実施</t>
    <rPh sb="0" eb="2">
      <t>ジッシ</t>
    </rPh>
    <phoneticPr fontId="5"/>
  </si>
  <si>
    <t>50単位</t>
    <rPh sb="2" eb="4">
      <t>タンイ</t>
    </rPh>
    <phoneticPr fontId="5"/>
  </si>
  <si>
    <t>100単位</t>
    <rPh sb="3" eb="5">
      <t>タンイ</t>
    </rPh>
    <phoneticPr fontId="5"/>
  </si>
  <si>
    <t>満たす</t>
    <rPh sb="0" eb="1">
      <t>ミ</t>
    </rPh>
    <phoneticPr fontId="5"/>
  </si>
  <si>
    <t>入浴介助の実施</t>
    <rPh sb="0" eb="2">
      <t>ニュウヨク</t>
    </rPh>
    <rPh sb="2" eb="4">
      <t>カイジョ</t>
    </rPh>
    <rPh sb="5" eb="7">
      <t>ジッシ</t>
    </rPh>
    <phoneticPr fontId="5"/>
  </si>
  <si>
    <t>配置</t>
    <rPh sb="0" eb="2">
      <t>ハイチ</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</si>
  <si>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</si>
  <si>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</si>
  <si>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</si>
  <si>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栄養改善加算</t>
    <rPh sb="0" eb="2">
      <t>エイヨウ</t>
    </rPh>
    <rPh sb="2" eb="4">
      <t>カイゼン</t>
    </rPh>
    <rPh sb="4" eb="6">
      <t>カサン</t>
    </rPh>
    <phoneticPr fontId="5"/>
  </si>
  <si>
    <t>口腔機能向上加算</t>
    <rPh sb="0" eb="2">
      <t>コウクウ</t>
    </rPh>
    <rPh sb="2" eb="4">
      <t>キノウ</t>
    </rPh>
    <rPh sb="4" eb="6">
      <t>コウジョウ</t>
    </rPh>
    <rPh sb="6" eb="8">
      <t>カサン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</si>
  <si>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</si>
  <si>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</si>
  <si>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サービス提供体制強化加算Ⅱ</t>
    <rPh sb="4" eb="6">
      <t>テイキョウ</t>
    </rPh>
    <rPh sb="6" eb="8">
      <t>タイセイ</t>
    </rPh>
    <rPh sb="8" eb="10">
      <t>キョウカ</t>
    </rPh>
    <rPh sb="10" eb="12">
      <t>カサン</t>
    </rPh>
    <phoneticPr fontId="5"/>
  </si>
  <si>
    <t>３割以上</t>
    <rPh sb="1" eb="2">
      <t>ワリ</t>
    </rPh>
    <rPh sb="2" eb="4">
      <t>イジョウ</t>
    </rPh>
    <phoneticPr fontId="5"/>
  </si>
  <si>
    <t>備考</t>
    <rPh sb="0" eb="2">
      <t>ビコウ</t>
    </rPh>
    <phoneticPr fontId="5"/>
  </si>
  <si>
    <t>４</t>
  </si>
  <si>
    <t>事　業　所　名</t>
    <rPh sb="0" eb="1">
      <t>コト</t>
    </rPh>
    <rPh sb="2" eb="3">
      <t>ギョウ</t>
    </rPh>
    <rPh sb="4" eb="5">
      <t>ショ</t>
    </rPh>
    <rPh sb="6" eb="7">
      <t>ナ</t>
    </rPh>
    <phoneticPr fontId="5"/>
  </si>
  <si>
    <t>代　表　者</t>
    <rPh sb="0" eb="1">
      <t>ダイ</t>
    </rPh>
    <rPh sb="2" eb="3">
      <t>オモテ</t>
    </rPh>
    <rPh sb="4" eb="5">
      <t>シャ</t>
    </rPh>
    <phoneticPr fontId="5"/>
  </si>
  <si>
    <t>定員（注１）</t>
    <rPh sb="0" eb="2">
      <t>テイイン</t>
    </rPh>
    <rPh sb="3" eb="4">
      <t>チュウ</t>
    </rPh>
    <phoneticPr fontId="5"/>
  </si>
  <si>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5"/>
  </si>
  <si>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5"/>
  </si>
  <si>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</si>
  <si>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</si>
  <si>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5">
      <t>テキセツ</t>
    </rPh>
    <rPh sb="46" eb="48">
      <t>テイキョウ</t>
    </rPh>
    <rPh sb="55" eb="56">
      <t>トク</t>
    </rPh>
    <rPh sb="58" eb="60">
      <t>ニンチ</t>
    </rPh>
    <phoneticPr fontId="5"/>
  </si>
  <si>
    <t>（記載上の注意事項）</t>
    <rPh sb="1" eb="3">
      <t>キサイ</t>
    </rPh>
    <rPh sb="3" eb="4">
      <t>ジョウ</t>
    </rPh>
    <rPh sb="5" eb="7">
      <t>チュウイ</t>
    </rPh>
    <rPh sb="7" eb="9">
      <t>ジコウ</t>
    </rPh>
    <phoneticPr fontId="5"/>
  </si>
  <si>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5"/>
  </si>
  <si>
    <t>定員の遵守</t>
    <rPh sb="0" eb="2">
      <t>テイイン</t>
    </rPh>
    <rPh sb="3" eb="5">
      <t>ジュンシュ</t>
    </rPh>
    <phoneticPr fontId="5"/>
  </si>
  <si>
    <t>非常災害対策</t>
    <rPh sb="0" eb="2">
      <t>ヒジョウ</t>
    </rPh>
    <rPh sb="2" eb="4">
      <t>サイガイ</t>
    </rPh>
    <rPh sb="4" eb="6">
      <t>タイサク</t>
    </rPh>
    <phoneticPr fontId="5"/>
  </si>
  <si>
    <t>衛生管理等</t>
    <rPh sb="0" eb="2">
      <t>エイセイ</t>
    </rPh>
    <rPh sb="2" eb="5">
      <t>カンリトウ</t>
    </rPh>
    <phoneticPr fontId="5"/>
  </si>
  <si>
    <t>１　自己点検シート</t>
    <rPh sb="2" eb="4">
      <t>ジコ</t>
    </rPh>
    <rPh sb="4" eb="6">
      <t>テンケン</t>
    </rPh>
    <phoneticPr fontId="5"/>
  </si>
  <si>
    <t>２　自己点検リスト（①～④）</t>
    <rPh sb="2" eb="4">
      <t>ジコ</t>
    </rPh>
    <rPh sb="4" eb="6">
      <t>テンケン</t>
    </rPh>
    <phoneticPr fontId="5"/>
  </si>
  <si>
    <t>３　勤務実績表</t>
    <rPh sb="2" eb="4">
      <t>キンム</t>
    </rPh>
    <rPh sb="4" eb="6">
      <t>ジッセキ</t>
    </rPh>
    <rPh sb="6" eb="7">
      <t>ヒョウ</t>
    </rPh>
    <phoneticPr fontId="5"/>
  </si>
  <si>
    <t>４　自己点検シート（加算等）</t>
    <rPh sb="2" eb="4">
      <t>ジコ</t>
    </rPh>
    <rPh sb="4" eb="6">
      <t>テンケン</t>
    </rPh>
    <rPh sb="10" eb="12">
      <t>カサン</t>
    </rPh>
    <rPh sb="12" eb="13">
      <t>トウ</t>
    </rPh>
    <phoneticPr fontId="5"/>
  </si>
  <si>
    <t>以下の書類（写）を提出してください。</t>
    <rPh sb="0" eb="2">
      <t>イカ</t>
    </rPh>
    <rPh sb="3" eb="5">
      <t>ショルイ</t>
    </rPh>
    <rPh sb="6" eb="7">
      <t>ウツ</t>
    </rPh>
    <rPh sb="9" eb="11">
      <t>テイシュツ</t>
    </rPh>
    <phoneticPr fontId="5"/>
  </si>
  <si>
    <t>　</t>
    <phoneticPr fontId="5"/>
  </si>
  <si>
    <t>６</t>
    <phoneticPr fontId="5"/>
  </si>
  <si>
    <t>（２）従業者の職種及び員数</t>
    <phoneticPr fontId="5"/>
  </si>
  <si>
    <t>注１）　各職種の員数は、勤務実績表の員数と一致すること</t>
    <rPh sb="0" eb="1">
      <t>チュウ</t>
    </rPh>
    <rPh sb="4" eb="5">
      <t>カク</t>
    </rPh>
    <rPh sb="5" eb="7">
      <t>ショクシュ</t>
    </rPh>
    <rPh sb="8" eb="10">
      <t>インスウ</t>
    </rPh>
    <rPh sb="12" eb="14">
      <t>キンム</t>
    </rPh>
    <rPh sb="14" eb="16">
      <t>ジッセキ</t>
    </rPh>
    <rPh sb="16" eb="17">
      <t>オモテ</t>
    </rPh>
    <rPh sb="18" eb="20">
      <t>インズウ</t>
    </rPh>
    <rPh sb="21" eb="23">
      <t>イッチ</t>
    </rPh>
    <phoneticPr fontId="5"/>
  </si>
  <si>
    <t>申請中等</t>
    <rPh sb="0" eb="3">
      <t>シンセイチュウ</t>
    </rPh>
    <rPh sb="3" eb="4">
      <t>トウ</t>
    </rPh>
    <phoneticPr fontId="5"/>
  </si>
  <si>
    <t>事故が生じた際には、原因を解明し、再発生を防ぐための対策を講じていますか。</t>
    <rPh sb="10" eb="12">
      <t>ゲンイン</t>
    </rPh>
    <rPh sb="13" eb="15">
      <t>カイメイ</t>
    </rPh>
    <phoneticPr fontId="5"/>
  </si>
  <si>
    <t>事業所ごとに経理を区分するとともに、指定通所介護事業の会計とその他の事業の会計を区分してますか。</t>
    <rPh sb="0" eb="2">
      <t>ジギョウ</t>
    </rPh>
    <rPh sb="2" eb="3">
      <t>ショ</t>
    </rPh>
    <rPh sb="6" eb="8">
      <t>ケイリ</t>
    </rPh>
    <rPh sb="9" eb="11">
      <t>クブン</t>
    </rPh>
    <rPh sb="18" eb="20">
      <t>シテイ</t>
    </rPh>
    <rPh sb="20" eb="22">
      <t>ツウショ</t>
    </rPh>
    <rPh sb="22" eb="24">
      <t>カイゴ</t>
    </rPh>
    <rPh sb="24" eb="26">
      <t>ジギョウ</t>
    </rPh>
    <rPh sb="27" eb="29">
      <t>カイケイ</t>
    </rPh>
    <rPh sb="32" eb="33">
      <t>タ</t>
    </rPh>
    <rPh sb="34" eb="36">
      <t>ジギョウ</t>
    </rPh>
    <rPh sb="37" eb="39">
      <t>カイケイ</t>
    </rPh>
    <rPh sb="40" eb="42">
      <t>クブン</t>
    </rPh>
    <phoneticPr fontId="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</si>
  <si>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</si>
  <si>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当該指定に係る事業所の名称及び所在地その他厚生労働省令で定める事項に変更があったときは、10日以内にその旨を都道府県知事に届け出ていますか。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8">
      <t>トドウフケン</t>
    </rPh>
    <rPh sb="58" eb="60">
      <t>チジ</t>
    </rPh>
    <rPh sb="61" eb="62">
      <t>トド</t>
    </rPh>
    <rPh sb="63" eb="64">
      <t>デ</t>
    </rPh>
    <phoneticPr fontId="5"/>
  </si>
  <si>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5"/>
  </si>
  <si>
    <t>法定代理受領サービスの提供を受けるための援助</t>
    <rPh sb="0" eb="2">
      <t>ホウテイ</t>
    </rPh>
    <rPh sb="2" eb="4">
      <t>ダイリ</t>
    </rPh>
    <rPh sb="4" eb="6">
      <t>ジュリョウ</t>
    </rPh>
    <rPh sb="11" eb="13">
      <t>テイキョウ</t>
    </rPh>
    <rPh sb="14" eb="15">
      <t>ウ</t>
    </rPh>
    <rPh sb="20" eb="22">
      <t>エンジョ</t>
    </rPh>
    <phoneticPr fontId="5"/>
  </si>
  <si>
    <t>居宅サービス計画に沿ったサービスの提供</t>
    <rPh sb="0" eb="2">
      <t>キョタク</t>
    </rPh>
    <rPh sb="6" eb="8">
      <t>ケイカク</t>
    </rPh>
    <rPh sb="9" eb="10">
      <t>ソ</t>
    </rPh>
    <rPh sb="17" eb="19">
      <t>テイキョウ</t>
    </rPh>
    <phoneticPr fontId="5"/>
  </si>
  <si>
    <t>居宅サービス計画等の変更の援助</t>
    <rPh sb="0" eb="2">
      <t>キョタク</t>
    </rPh>
    <rPh sb="6" eb="8">
      <t>ケイカク</t>
    </rPh>
    <rPh sb="8" eb="9">
      <t>トウ</t>
    </rPh>
    <rPh sb="10" eb="12">
      <t>ヘンコウ</t>
    </rPh>
    <rPh sb="13" eb="15">
      <t>エンジョ</t>
    </rPh>
    <phoneticPr fontId="5"/>
  </si>
  <si>
    <t>サービスの提供の記録</t>
    <rPh sb="5" eb="7">
      <t>テイキョウ</t>
    </rPh>
    <rPh sb="8" eb="10">
      <t>キロク</t>
    </rPh>
    <phoneticPr fontId="5"/>
  </si>
  <si>
    <t>利用料等の受領</t>
    <rPh sb="0" eb="3">
      <t>リヨウリョウ</t>
    </rPh>
    <rPh sb="3" eb="4">
      <t>トウ</t>
    </rPh>
    <rPh sb="5" eb="7">
      <t>ジュリョウ</t>
    </rPh>
    <phoneticPr fontId="5"/>
  </si>
  <si>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5"/>
  </si>
  <si>
    <t>１　当該事業所で、常勤職員が１か月に勤務する総時間数は何時間ですか？</t>
    <rPh sb="2" eb="4">
      <t>トウガイ</t>
    </rPh>
    <rPh sb="4" eb="7">
      <t>ジギョウショ</t>
    </rPh>
    <rPh sb="27" eb="30">
      <t>ナンジカン</t>
    </rPh>
    <phoneticPr fontId="5"/>
  </si>
  <si>
    <t>3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5"/>
  </si>
  <si>
    <t>※就業規則の範囲内で勤務した時間数の最大値を記入</t>
    <rPh sb="1" eb="3">
      <t>シュウギョウ</t>
    </rPh>
    <rPh sb="3" eb="5">
      <t>キソク</t>
    </rPh>
    <rPh sb="6" eb="9">
      <t>ハンイナイ</t>
    </rPh>
    <rPh sb="10" eb="12">
      <t>キンム</t>
    </rPh>
    <rPh sb="14" eb="16">
      <t>ジカン</t>
    </rPh>
    <rPh sb="16" eb="17">
      <t>スウ</t>
    </rPh>
    <rPh sb="18" eb="20">
      <t>サイダイ</t>
    </rPh>
    <rPh sb="20" eb="21">
      <t>チ</t>
    </rPh>
    <rPh sb="22" eb="24">
      <t>キニュウ</t>
    </rPh>
    <phoneticPr fontId="5"/>
  </si>
  <si>
    <t>4月</t>
    <rPh sb="1" eb="2">
      <t>ガツ</t>
    </rPh>
    <phoneticPr fontId="5"/>
  </si>
  <si>
    <t>時間＝【Ａ】</t>
    <rPh sb="0" eb="2">
      <t>ジカン</t>
    </rPh>
    <phoneticPr fontId="5"/>
  </si>
  <si>
    <t>10月</t>
    <rPh sb="2" eb="3">
      <t>ガツ</t>
    </rPh>
    <phoneticPr fontId="5"/>
  </si>
  <si>
    <t>時間＝【Ｇ】</t>
    <rPh sb="0" eb="2">
      <t>ジカン</t>
    </rPh>
    <phoneticPr fontId="5"/>
  </si>
  <si>
    <t>5月</t>
    <rPh sb="1" eb="2">
      <t>ガツ</t>
    </rPh>
    <phoneticPr fontId="5"/>
  </si>
  <si>
    <t>時間＝【Ｂ】</t>
    <rPh sb="0" eb="2">
      <t>ジカン</t>
    </rPh>
    <phoneticPr fontId="5"/>
  </si>
  <si>
    <t>11月</t>
    <rPh sb="2" eb="3">
      <t>ガツ</t>
    </rPh>
    <phoneticPr fontId="5"/>
  </si>
  <si>
    <t>時間＝【Ｈ】</t>
    <rPh sb="0" eb="2">
      <t>ジカン</t>
    </rPh>
    <phoneticPr fontId="5"/>
  </si>
  <si>
    <t>（2）</t>
  </si>
  <si>
    <t>6月</t>
    <rPh sb="1" eb="2">
      <t>ガツ</t>
    </rPh>
    <phoneticPr fontId="5"/>
  </si>
  <si>
    <t>時間＝【Ｃ】</t>
    <rPh sb="0" eb="2">
      <t>ジカン</t>
    </rPh>
    <phoneticPr fontId="5"/>
  </si>
  <si>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98" eb="100">
      <t>ホショウ</t>
    </rPh>
    <rPh sb="100" eb="102">
      <t>キカン</t>
    </rPh>
    <rPh sb="106" eb="107">
      <t>ネン</t>
    </rPh>
    <rPh sb="109" eb="110">
      <t>ガツ</t>
    </rPh>
    <rPh sb="115" eb="116">
      <t>ネン</t>
    </rPh>
    <rPh sb="118" eb="119">
      <t>ガツ</t>
    </rPh>
    <phoneticPr fontId="5"/>
  </si>
  <si>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2" eb="44">
      <t>チョッキン</t>
    </rPh>
    <rPh sb="45" eb="47">
      <t>コウヒョウ</t>
    </rPh>
    <rPh sb="50" eb="51">
      <t>ネン</t>
    </rPh>
    <rPh sb="53" eb="54">
      <t>ガツ</t>
    </rPh>
    <phoneticPr fontId="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</si>
  <si>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</si>
  <si>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</si>
  <si>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5"/>
  </si>
  <si>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5"/>
  </si>
  <si>
    <t>ウ　業務管理体制（法令遵守等）についての研修
　を実施している</t>
    <rPh sb="13" eb="14">
      <t>トウ</t>
    </rPh>
    <rPh sb="25" eb="27">
      <t>ジッシ</t>
    </rPh>
    <phoneticPr fontId="5"/>
  </si>
  <si>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5"/>
  </si>
  <si>
    <t xml:space="preserve">・勤務表
・通所介護記録（サービスの提供の記録）
・常勤・非常勤職員の員数がわかる職員名簿
・雇用契約書
・資格を確認する書類
・就業規則
・賃金台帳等
・運営規程（利用定員）
・サービス提供日ごとの利用者数が分かる書類
</t>
    <rPh sb="6" eb="8">
      <t>ツウショ</t>
    </rPh>
    <rPh sb="8" eb="10">
      <t>カイゴ</t>
    </rPh>
    <rPh sb="10" eb="12">
      <t>キロク</t>
    </rPh>
    <rPh sb="18" eb="20">
      <t>テイキョウ</t>
    </rPh>
    <rPh sb="21" eb="23">
      <t>キロク</t>
    </rPh>
    <rPh sb="78" eb="80">
      <t>ウンエイ</t>
    </rPh>
    <rPh sb="80" eb="82">
      <t>キテイ</t>
    </rPh>
    <rPh sb="83" eb="85">
      <t>リヨウ</t>
    </rPh>
    <rPh sb="85" eb="87">
      <t>テイイン</t>
    </rPh>
    <rPh sb="94" eb="96">
      <t>テイキョウ</t>
    </rPh>
    <rPh sb="96" eb="97">
      <t>ビ</t>
    </rPh>
    <rPh sb="100" eb="102">
      <t>リヨウ</t>
    </rPh>
    <rPh sb="102" eb="103">
      <t>シャ</t>
    </rPh>
    <rPh sb="103" eb="104">
      <t>スウ</t>
    </rPh>
    <rPh sb="105" eb="106">
      <t>ワ</t>
    </rPh>
    <rPh sb="108" eb="110">
      <t>ショルイ</t>
    </rPh>
    <phoneticPr fontId="5"/>
  </si>
  <si>
    <t>運営規程（利用定員）、サービス提供日ごとの利用者数が分かる資料</t>
    <rPh sb="0" eb="2">
      <t>ウンエイ</t>
    </rPh>
    <rPh sb="2" eb="4">
      <t>キテイ</t>
    </rPh>
    <rPh sb="5" eb="7">
      <t>リヨウ</t>
    </rPh>
    <rPh sb="7" eb="9">
      <t>テイイン</t>
    </rPh>
    <rPh sb="15" eb="17">
      <t>テイキョウ</t>
    </rPh>
    <rPh sb="17" eb="18">
      <t>ビ</t>
    </rPh>
    <rPh sb="21" eb="23">
      <t>リヨウ</t>
    </rPh>
    <rPh sb="23" eb="24">
      <t>シャ</t>
    </rPh>
    <rPh sb="24" eb="25">
      <t>スウ</t>
    </rPh>
    <rPh sb="26" eb="27">
      <t>ワ</t>
    </rPh>
    <rPh sb="29" eb="31">
      <t>シリョウ</t>
    </rPh>
    <phoneticPr fontId="9"/>
  </si>
  <si>
    <t>運営規程・重要事項説明書等（サービス提供時間）</t>
    <rPh sb="0" eb="2">
      <t>ウンエイ</t>
    </rPh>
    <rPh sb="2" eb="4">
      <t>キテイ</t>
    </rPh>
    <rPh sb="5" eb="7">
      <t>ジュウヨウ</t>
    </rPh>
    <rPh sb="7" eb="9">
      <t>ジコウ</t>
    </rPh>
    <rPh sb="9" eb="12">
      <t>セツメイショ</t>
    </rPh>
    <rPh sb="12" eb="13">
      <t>トウ</t>
    </rPh>
    <rPh sb="18" eb="20">
      <t>テイキョウ</t>
    </rPh>
    <rPh sb="20" eb="22">
      <t>ジカン</t>
    </rPh>
    <phoneticPr fontId="9"/>
  </si>
  <si>
    <t>説明及び同意（年月日含む）が確認できる文書</t>
    <rPh sb="0" eb="2">
      <t>セツメイ</t>
    </rPh>
    <rPh sb="2" eb="3">
      <t>オヨ</t>
    </rPh>
    <rPh sb="4" eb="6">
      <t>ドウイ</t>
    </rPh>
    <rPh sb="7" eb="10">
      <t>ネンガッピ</t>
    </rPh>
    <rPh sb="10" eb="11">
      <t>フク</t>
    </rPh>
    <rPh sb="14" eb="16">
      <t>カクニン</t>
    </rPh>
    <rPh sb="19" eb="21">
      <t>ブンショ</t>
    </rPh>
    <phoneticPr fontId="9"/>
  </si>
  <si>
    <t>個別の担当者が確認できる資料</t>
    <rPh sb="0" eb="2">
      <t>コベツ</t>
    </rPh>
    <rPh sb="3" eb="6">
      <t>タントウシャ</t>
    </rPh>
    <rPh sb="7" eb="9">
      <t>カクニン</t>
    </rPh>
    <rPh sb="12" eb="14">
      <t>シリョウ</t>
    </rPh>
    <phoneticPr fontId="9"/>
  </si>
  <si>
    <t>勤務表（勤務実績が確認できる資料）、サービス提供日ごとの利用者数が分かる資料等</t>
    <rPh sb="0" eb="2">
      <t>キンム</t>
    </rPh>
    <rPh sb="2" eb="3">
      <t>ヒョウ</t>
    </rPh>
    <rPh sb="4" eb="6">
      <t>キンム</t>
    </rPh>
    <rPh sb="6" eb="8">
      <t>ジッセキ</t>
    </rPh>
    <rPh sb="9" eb="11">
      <t>カクニン</t>
    </rPh>
    <rPh sb="14" eb="16">
      <t>シリョウ</t>
    </rPh>
    <rPh sb="22" eb="24">
      <t>テイキョウ</t>
    </rPh>
    <rPh sb="24" eb="25">
      <t>ビ</t>
    </rPh>
    <rPh sb="28" eb="30">
      <t>リヨウ</t>
    </rPh>
    <rPh sb="30" eb="31">
      <t>シャ</t>
    </rPh>
    <rPh sb="31" eb="32">
      <t>スウ</t>
    </rPh>
    <rPh sb="33" eb="34">
      <t>ワ</t>
    </rPh>
    <rPh sb="36" eb="38">
      <t>シリョウ</t>
    </rPh>
    <rPh sb="38" eb="39">
      <t>トウ</t>
    </rPh>
    <phoneticPr fontId="9"/>
  </si>
  <si>
    <t>勤務表（勤務実績が確認できる資料）</t>
    <rPh sb="0" eb="2">
      <t>キンム</t>
    </rPh>
    <rPh sb="2" eb="3">
      <t>ヒョウ</t>
    </rPh>
    <rPh sb="4" eb="6">
      <t>キンム</t>
    </rPh>
    <rPh sb="6" eb="8">
      <t>ジッセキ</t>
    </rPh>
    <rPh sb="9" eb="11">
      <t>カクニン</t>
    </rPh>
    <rPh sb="14" eb="16">
      <t>シリョウ</t>
    </rPh>
    <phoneticPr fontId="9"/>
  </si>
  <si>
    <t>情報提供を行ったことが確認できる文書</t>
    <rPh sb="0" eb="2">
      <t>ジョウホウ</t>
    </rPh>
    <rPh sb="2" eb="4">
      <t>テイキョウ</t>
    </rPh>
    <rPh sb="5" eb="6">
      <t>オコナ</t>
    </rPh>
    <rPh sb="11" eb="13">
      <t>カクニン</t>
    </rPh>
    <rPh sb="16" eb="18">
      <t>ブンショ</t>
    </rPh>
    <phoneticPr fontId="9"/>
  </si>
  <si>
    <t>規模別報酬計算表（別紙1）</t>
    <rPh sb="0" eb="3">
      <t>キボベツ</t>
    </rPh>
    <rPh sb="3" eb="5">
      <t>ホウシュウ</t>
    </rPh>
    <rPh sb="5" eb="7">
      <t>ケイサン</t>
    </rPh>
    <rPh sb="7" eb="8">
      <t>ヒョウ</t>
    </rPh>
    <rPh sb="9" eb="11">
      <t>ベッシ</t>
    </rPh>
    <phoneticPr fontId="9"/>
  </si>
  <si>
    <t>介護給付費明細書等</t>
    <rPh sb="0" eb="2">
      <t>カイゴ</t>
    </rPh>
    <rPh sb="2" eb="4">
      <t>キュウフ</t>
    </rPh>
    <rPh sb="4" eb="5">
      <t>ヒ</t>
    </rPh>
    <rPh sb="5" eb="8">
      <t>メイサイショ</t>
    </rPh>
    <rPh sb="8" eb="9">
      <t>ナド</t>
    </rPh>
    <phoneticPr fontId="9"/>
  </si>
  <si>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5"/>
  </si>
  <si>
    <t>担　当　者</t>
    <rPh sb="0" eb="1">
      <t>タン</t>
    </rPh>
    <rPh sb="2" eb="3">
      <t>トウ</t>
    </rPh>
    <rPh sb="4" eb="5">
      <t>シャ</t>
    </rPh>
    <phoneticPr fontId="5"/>
  </si>
  <si>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5"/>
  </si>
  <si>
    <t>指定通所介護事業者が介護予防通所介護事業者の指定を併せて受け、一体的に事業を実施している場合は、介護予防通所介護事業所の</t>
    <rPh sb="54" eb="56">
      <t>カイゴ</t>
    </rPh>
    <rPh sb="56" eb="59">
      <t>ジギョウショ</t>
    </rPh>
    <phoneticPr fontId="5"/>
  </si>
  <si>
    <t>を受けた者の最大数を営業日ごとに「6～8時間」に加える方法でも差し支えない。</t>
    <rPh sb="24" eb="25">
      <t>クワ</t>
    </rPh>
    <rPh sb="27" eb="29">
      <t>ホウホウ</t>
    </rPh>
    <rPh sb="31" eb="32">
      <t>サ</t>
    </rPh>
    <rPh sb="33" eb="34">
      <t>ツカ</t>
    </rPh>
    <phoneticPr fontId="5"/>
  </si>
  <si>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5"/>
  </si>
  <si>
    <t>単位</t>
    <phoneticPr fontId="5"/>
  </si>
  <si>
    <t>～</t>
    <phoneticPr fontId="5"/>
  </si>
  <si>
    <t>延べ利用者数</t>
    <phoneticPr fontId="5"/>
  </si>
  <si>
    <t>計算後の人数</t>
    <phoneticPr fontId="5"/>
  </si>
  <si>
    <t>→　　　　　①</t>
    <phoneticPr fontId="5"/>
  </si>
  <si>
    <t>→　②×3/4</t>
    <phoneticPr fontId="5"/>
  </si>
  <si>
    <t>→　③×1/2</t>
    <phoneticPr fontId="5"/>
  </si>
  <si>
    <t>―</t>
    <phoneticPr fontId="5"/>
  </si>
  <si>
    <t>３</t>
    <phoneticPr fontId="5"/>
  </si>
  <si>
    <t>５</t>
    <phoneticPr fontId="5"/>
  </si>
  <si>
    <t>　　④　×　６／７　＝　</t>
    <phoneticPr fontId="5"/>
  </si>
  <si>
    <t>ふりがな</t>
    <phoneticPr fontId="5"/>
  </si>
  <si>
    <t>人</t>
    <phoneticPr fontId="5"/>
  </si>
  <si>
    <t>２単位以上実施している場合は、この欄を複写して単位ごとに記入すること。</t>
    <phoneticPr fontId="5"/>
  </si>
  <si>
    <t xml:space="preserve">（３）全額自費負担による介護予防サービスの実施状況 </t>
    <phoneticPr fontId="5"/>
  </si>
  <si>
    <t>①　利用料（平成24年４月）</t>
    <rPh sb="2" eb="5">
      <t>リヨウリョウ</t>
    </rPh>
    <phoneticPr fontId="5"/>
  </si>
  <si>
    <t xml:space="preserve"> (注）消防法により防火管理者を置くこととされている場合のみ記載すること。</t>
    <phoneticPr fontId="5"/>
  </si>
  <si>
    <t xml:space="preserve">（１）防火管理者の状況 </t>
    <rPh sb="3" eb="5">
      <t>ボウカ</t>
    </rPh>
    <rPh sb="5" eb="8">
      <t>カンリシャ</t>
    </rPh>
    <rPh sb="9" eb="11">
      <t>ジョウキョウ</t>
    </rPh>
    <phoneticPr fontId="5"/>
  </si>
  <si>
    <t>実施年月日</t>
    <rPh sb="0" eb="2">
      <t>ジッシ</t>
    </rPh>
    <rPh sb="2" eb="5">
      <t>ネンガッピ</t>
    </rPh>
    <phoneticPr fontId="5"/>
  </si>
  <si>
    <t>概要</t>
    <rPh sb="0" eb="2">
      <t>ガイヨウ</t>
    </rPh>
    <phoneticPr fontId="5"/>
  </si>
  <si>
    <t>設置設備</t>
    <rPh sb="0" eb="2">
      <t>セッチ</t>
    </rPh>
    <rPh sb="2" eb="4">
      <t>セツビ</t>
    </rPh>
    <phoneticPr fontId="5"/>
  </si>
  <si>
    <t>行っている　（提供開始時期：　　　　年　　月　）</t>
    <rPh sb="0" eb="1">
      <t>オコナ</t>
    </rPh>
    <rPh sb="7" eb="9">
      <t>テイキョウ</t>
    </rPh>
    <rPh sb="9" eb="11">
      <t>カイシ</t>
    </rPh>
    <rPh sb="11" eb="13">
      <t>ジキ</t>
    </rPh>
    <rPh sb="18" eb="19">
      <t>ネン</t>
    </rPh>
    <rPh sb="21" eb="22">
      <t>ガツ</t>
    </rPh>
    <phoneticPr fontId="5"/>
  </si>
  <si>
    <t>３月</t>
    <rPh sb="1" eb="2">
      <t>ガツ</t>
    </rPh>
    <phoneticPr fontId="5"/>
  </si>
  <si>
    <t>補正</t>
    <rPh sb="0" eb="2">
      <t>ホセイ</t>
    </rPh>
    <phoneticPr fontId="5"/>
  </si>
  <si>
    <t>計</t>
    <rPh sb="0" eb="1">
      <t>ケイ</t>
    </rPh>
    <phoneticPr fontId="5"/>
  </si>
  <si>
    <t>毎日実施（平日に加え、土・日・祝も営業）</t>
    <rPh sb="0" eb="2">
      <t>マイニチ</t>
    </rPh>
    <rPh sb="2" eb="4">
      <t>ジッシ</t>
    </rPh>
    <rPh sb="5" eb="7">
      <t>ヘイジツ</t>
    </rPh>
    <rPh sb="8" eb="9">
      <t>クワ</t>
    </rPh>
    <rPh sb="11" eb="12">
      <t>ド</t>
    </rPh>
    <rPh sb="13" eb="14">
      <t>ニチ</t>
    </rPh>
    <rPh sb="15" eb="16">
      <t>シュク</t>
    </rPh>
    <rPh sb="17" eb="19">
      <t>エイギョウ</t>
    </rPh>
    <phoneticPr fontId="5"/>
  </si>
  <si>
    <t>補正後利用人数計（最終人数計）</t>
    <rPh sb="0" eb="2">
      <t>ホセイ</t>
    </rPh>
    <rPh sb="2" eb="3">
      <t>ゴ</t>
    </rPh>
    <rPh sb="3" eb="5">
      <t>リヨウ</t>
    </rPh>
    <rPh sb="5" eb="7">
      <t>ニンズウ</t>
    </rPh>
    <rPh sb="7" eb="8">
      <t>ケイ</t>
    </rPh>
    <rPh sb="9" eb="11">
      <t>サイシュウ</t>
    </rPh>
    <rPh sb="11" eb="13">
      <t>ニンズウ</t>
    </rPh>
    <rPh sb="13" eb="14">
      <t>ケイ</t>
    </rPh>
    <phoneticPr fontId="5"/>
  </si>
  <si>
    <t>補正後利用人数年計（最終人数年計）
〔A〕</t>
    <rPh sb="0" eb="2">
      <t>ホセイ</t>
    </rPh>
    <rPh sb="2" eb="3">
      <t>ゴ</t>
    </rPh>
    <rPh sb="3" eb="5">
      <t>リヨウ</t>
    </rPh>
    <rPh sb="5" eb="7">
      <t>ニンズウ</t>
    </rPh>
    <rPh sb="7" eb="8">
      <t>トシ</t>
    </rPh>
    <rPh sb="8" eb="9">
      <t>ケイ</t>
    </rPh>
    <rPh sb="10" eb="12">
      <t>サイシュウ</t>
    </rPh>
    <rPh sb="12" eb="14">
      <t>ニンズウ</t>
    </rPh>
    <rPh sb="14" eb="15">
      <t>ネン</t>
    </rPh>
    <rPh sb="15" eb="16">
      <t>ケイ</t>
    </rPh>
    <phoneticPr fontId="5"/>
  </si>
  <si>
    <t>営業月数〔B〕</t>
    <rPh sb="0" eb="2">
      <t>エイギョウ</t>
    </rPh>
    <rPh sb="2" eb="4">
      <t>ツキスウ</t>
    </rPh>
    <phoneticPr fontId="5"/>
  </si>
  <si>
    <t>　　</t>
    <phoneticPr fontId="5"/>
  </si>
  <si>
    <t>月平均利用延人数〔C〕（A÷B)</t>
    <rPh sb="0" eb="1">
      <t>ツキ</t>
    </rPh>
    <rPh sb="1" eb="3">
      <t>ヘイキン</t>
    </rPh>
    <rPh sb="3" eb="5">
      <t>リヨウ</t>
    </rPh>
    <rPh sb="5" eb="6">
      <t>ノベ</t>
    </rPh>
    <rPh sb="6" eb="8">
      <t>ニンズウ</t>
    </rPh>
    <phoneticPr fontId="5"/>
  </si>
  <si>
    <t>【算定区分】；上記〔C〕で算出した月平均利用延人数</t>
    <rPh sb="1" eb="3">
      <t>サンテイ</t>
    </rPh>
    <rPh sb="3" eb="5">
      <t>クブン</t>
    </rPh>
    <rPh sb="7" eb="9">
      <t>ジョウキ</t>
    </rPh>
    <rPh sb="13" eb="15">
      <t>サンシュツ</t>
    </rPh>
    <rPh sb="17" eb="20">
      <t>ツキヘイキン</t>
    </rPh>
    <rPh sb="20" eb="22">
      <t>リヨウ</t>
    </rPh>
    <rPh sb="22" eb="23">
      <t>ノベ</t>
    </rPh>
    <rPh sb="23" eb="25">
      <t>ニンズウ</t>
    </rPh>
    <phoneticPr fontId="5"/>
  </si>
  <si>
    <t>通常規模型事業所</t>
    <rPh sb="0" eb="2">
      <t>ツウジョウ</t>
    </rPh>
    <rPh sb="2" eb="4">
      <t>キボ</t>
    </rPh>
    <rPh sb="4" eb="5">
      <t>ガタ</t>
    </rPh>
    <rPh sb="5" eb="8">
      <t>ジギョウショ</t>
    </rPh>
    <phoneticPr fontId="5"/>
  </si>
  <si>
    <t>大規模型事業所（Ⅰ）</t>
    <rPh sb="0" eb="3">
      <t>ダイキボ</t>
    </rPh>
    <rPh sb="3" eb="4">
      <t>ガタ</t>
    </rPh>
    <rPh sb="4" eb="7">
      <t>ジギョウショ</t>
    </rPh>
    <phoneticPr fontId="5"/>
  </si>
  <si>
    <t>７５０人超９００人以下</t>
    <rPh sb="3" eb="4">
      <t>ニン</t>
    </rPh>
    <rPh sb="4" eb="5">
      <t>チョウ</t>
    </rPh>
    <rPh sb="8" eb="9">
      <t>ニン</t>
    </rPh>
    <rPh sb="9" eb="11">
      <t>イカ</t>
    </rPh>
    <phoneticPr fontId="5"/>
  </si>
  <si>
    <t>大規模型事業所（Ⅱ）</t>
    <rPh sb="0" eb="3">
      <t>ダイキボ</t>
    </rPh>
    <rPh sb="3" eb="4">
      <t>ガタ</t>
    </rPh>
    <rPh sb="4" eb="7">
      <t>ジギョウショ</t>
    </rPh>
    <phoneticPr fontId="5"/>
  </si>
  <si>
    <t>９００人超</t>
    <rPh sb="3" eb="4">
      <t>ニン</t>
    </rPh>
    <rPh sb="4" eb="5">
      <t>チョウ</t>
    </rPh>
    <phoneticPr fontId="5"/>
  </si>
  <si>
    <t>当該年度の事業実績が６月以上ある事業所は、以下の計算表により確認すること</t>
    <rPh sb="0" eb="2">
      <t>トウガイ</t>
    </rPh>
    <rPh sb="2" eb="4">
      <t>ネンド</t>
    </rPh>
    <rPh sb="5" eb="7">
      <t>ジギョウ</t>
    </rPh>
    <rPh sb="7" eb="9">
      <t>ジッセキ</t>
    </rPh>
    <rPh sb="11" eb="12">
      <t>ツキ</t>
    </rPh>
    <rPh sb="12" eb="14">
      <t>イジョウ</t>
    </rPh>
    <rPh sb="16" eb="19">
      <t>ジギョウショ</t>
    </rPh>
    <rPh sb="21" eb="23">
      <t>イカ</t>
    </rPh>
    <rPh sb="24" eb="27">
      <t>ケイサンヒョウ</t>
    </rPh>
    <rPh sb="30" eb="32">
      <t>カクニン</t>
    </rPh>
    <phoneticPr fontId="5"/>
  </si>
  <si>
    <t>兼務先事業所名</t>
    <rPh sb="0" eb="2">
      <t>ケンム</t>
    </rPh>
    <rPh sb="2" eb="3">
      <t>サキ</t>
    </rPh>
    <rPh sb="3" eb="6">
      <t>ジギョウショ</t>
    </rPh>
    <rPh sb="6" eb="7">
      <t>メイ</t>
    </rPh>
    <phoneticPr fontId="5"/>
  </si>
  <si>
    <t>（有の場合）兼務事業所での職種</t>
    <rPh sb="1" eb="2">
      <t>ア</t>
    </rPh>
    <rPh sb="3" eb="5">
      <t>バアイ</t>
    </rPh>
    <rPh sb="6" eb="8">
      <t>ケンム</t>
    </rPh>
    <rPh sb="8" eb="11">
      <t>ジギョウショ</t>
    </rPh>
    <rPh sb="13" eb="15">
      <t>ショクシュ</t>
    </rPh>
    <phoneticPr fontId="5"/>
  </si>
  <si>
    <t>（有の場合)兼務事業所名</t>
    <rPh sb="1" eb="2">
      <t>ア</t>
    </rPh>
    <rPh sb="3" eb="5">
      <t>バアイ</t>
    </rPh>
    <rPh sb="6" eb="8">
      <t>ケンム</t>
    </rPh>
    <rPh sb="8" eb="11">
      <t>ジギョウショ</t>
    </rPh>
    <rPh sb="11" eb="12">
      <t>メイ</t>
    </rPh>
    <phoneticPr fontId="5"/>
  </si>
  <si>
    <t>他事業所との兼務状況</t>
    <rPh sb="0" eb="1">
      <t>ホカ</t>
    </rPh>
    <rPh sb="1" eb="4">
      <t>ジギョウショ</t>
    </rPh>
    <rPh sb="6" eb="8">
      <t>ケンム</t>
    </rPh>
    <rPh sb="8" eb="10">
      <t>ジョウキョウ</t>
    </rPh>
    <phoneticPr fontId="5"/>
  </si>
  <si>
    <t>他事業所との兼務状況（左記の内数）</t>
    <rPh sb="0" eb="1">
      <t>ホカ</t>
    </rPh>
    <rPh sb="1" eb="4">
      <t>ジギョウショ</t>
    </rPh>
    <rPh sb="6" eb="8">
      <t>ケンム</t>
    </rPh>
    <rPh sb="8" eb="10">
      <t>ジョウキョウ</t>
    </rPh>
    <rPh sb="11" eb="13">
      <t>サキ</t>
    </rPh>
    <rPh sb="14" eb="15">
      <t>ウチ</t>
    </rPh>
    <rPh sb="15" eb="16">
      <t>カズ</t>
    </rPh>
    <phoneticPr fontId="5"/>
  </si>
  <si>
    <t>兼務先職種</t>
    <rPh sb="0" eb="2">
      <t>ケンム</t>
    </rPh>
    <rPh sb="2" eb="3">
      <t>サキ</t>
    </rPh>
    <rPh sb="3" eb="5">
      <t>ショクシュ</t>
    </rPh>
    <phoneticPr fontId="5"/>
  </si>
  <si>
    <t>注２）　通所介護事業所以外の事業所と兼務している場合は、他事業との兼務状況欄に必要事項を記載すること　</t>
    <rPh sb="0" eb="1">
      <t>チュウ</t>
    </rPh>
    <phoneticPr fontId="5"/>
  </si>
  <si>
    <t>注５）　兼務先職種には、兼務先事業所での職種を記載すること。（例「訪問介護員、介護職員等」）</t>
    <rPh sb="0" eb="1">
      <t>チュウ</t>
    </rPh>
    <rPh sb="4" eb="6">
      <t>ケンム</t>
    </rPh>
    <rPh sb="6" eb="7">
      <t>サキ</t>
    </rPh>
    <rPh sb="7" eb="9">
      <t>ショクシュ</t>
    </rPh>
    <rPh sb="12" eb="14">
      <t>ケンム</t>
    </rPh>
    <rPh sb="14" eb="15">
      <t>サキ</t>
    </rPh>
    <rPh sb="15" eb="18">
      <t>ジギョウショ</t>
    </rPh>
    <rPh sb="20" eb="22">
      <t>ショクシュ</t>
    </rPh>
    <rPh sb="23" eb="25">
      <t>キサイ</t>
    </rPh>
    <rPh sb="31" eb="32">
      <t>レイ</t>
    </rPh>
    <rPh sb="33" eb="35">
      <t>ホウモン</t>
    </rPh>
    <rPh sb="35" eb="37">
      <t>カイゴ</t>
    </rPh>
    <rPh sb="37" eb="38">
      <t>イン</t>
    </rPh>
    <rPh sb="39" eb="41">
      <t>カイゴ</t>
    </rPh>
    <rPh sb="41" eb="43">
      <t>ショクイン</t>
    </rPh>
    <rPh sb="43" eb="44">
      <t>トウ</t>
    </rPh>
    <phoneticPr fontId="5"/>
  </si>
  <si>
    <t>注４)　兼務先事業所名には、兼務先の事業所名を記載すること。複数の事業所がある場合には、事業所ごとに記載すること。</t>
    <rPh sb="0" eb="1">
      <t>チュウ</t>
    </rPh>
    <rPh sb="4" eb="6">
      <t>ケンム</t>
    </rPh>
    <rPh sb="6" eb="7">
      <t>サキ</t>
    </rPh>
    <rPh sb="7" eb="10">
      <t>ジギョウショ</t>
    </rPh>
    <rPh sb="10" eb="11">
      <t>メイ</t>
    </rPh>
    <rPh sb="14" eb="16">
      <t>ケンム</t>
    </rPh>
    <rPh sb="16" eb="17">
      <t>サキ</t>
    </rPh>
    <rPh sb="18" eb="21">
      <t>ジギョウショ</t>
    </rPh>
    <rPh sb="21" eb="22">
      <t>メイ</t>
    </rPh>
    <rPh sb="23" eb="25">
      <t>キサイ</t>
    </rPh>
    <rPh sb="30" eb="32">
      <t>フクスウ</t>
    </rPh>
    <rPh sb="33" eb="36">
      <t>ジギョウショ</t>
    </rPh>
    <rPh sb="39" eb="41">
      <t>バアイ</t>
    </rPh>
    <rPh sb="44" eb="47">
      <t>ジギョウショ</t>
    </rPh>
    <rPh sb="50" eb="52">
      <t>キサイ</t>
    </rPh>
    <phoneticPr fontId="5"/>
  </si>
  <si>
    <t>なお、実費サービスを受けている利用者数も含めること。</t>
    <rPh sb="3" eb="5">
      <t>ジッピ</t>
    </rPh>
    <rPh sb="10" eb="11">
      <t>ウ</t>
    </rPh>
    <rPh sb="15" eb="18">
      <t>リヨウシャ</t>
    </rPh>
    <rPh sb="18" eb="19">
      <t>スウ</t>
    </rPh>
    <rPh sb="20" eb="21">
      <t>フク</t>
    </rPh>
    <phoneticPr fontId="5"/>
  </si>
  <si>
    <t>介護職員処遇改善</t>
    <rPh sb="0" eb="2">
      <t>カイゴ</t>
    </rPh>
    <rPh sb="2" eb="4">
      <t>ショクイン</t>
    </rPh>
    <rPh sb="4" eb="6">
      <t>ショグウ</t>
    </rPh>
    <rPh sb="6" eb="8">
      <t>カイゼン</t>
    </rPh>
    <phoneticPr fontId="5"/>
  </si>
  <si>
    <t>（３）苦情処理の体制</t>
    <rPh sb="3" eb="5">
      <t>クジョウ</t>
    </rPh>
    <rPh sb="5" eb="7">
      <t>ショリ</t>
    </rPh>
    <rPh sb="8" eb="10">
      <t>タイセイ</t>
    </rPh>
    <phoneticPr fontId="5"/>
  </si>
  <si>
    <t>（４）事故発生時の対応</t>
    <rPh sb="3" eb="5">
      <t>ジコ</t>
    </rPh>
    <rPh sb="5" eb="8">
      <t>ハッセイジ</t>
    </rPh>
    <rPh sb="9" eb="11">
      <t>タイオウ</t>
    </rPh>
    <phoneticPr fontId="5"/>
  </si>
  <si>
    <t>（５） 感染症対策の状況</t>
    <rPh sb="4" eb="7">
      <t>カンセンショウ</t>
    </rPh>
    <rPh sb="7" eb="9">
      <t>タイサク</t>
    </rPh>
    <rPh sb="10" eb="12">
      <t>ジョウキョウ</t>
    </rPh>
    <phoneticPr fontId="5"/>
  </si>
  <si>
    <t>人員基準欠如に伴う減算</t>
    <rPh sb="0" eb="2">
      <t>ジンイン</t>
    </rPh>
    <rPh sb="2" eb="4">
      <t>キジュン</t>
    </rPh>
    <rPh sb="4" eb="6">
      <t>ケツジョ</t>
    </rPh>
    <rPh sb="7" eb="8">
      <t>トモナ</t>
    </rPh>
    <rPh sb="9" eb="11">
      <t>ゲンサン</t>
    </rPh>
    <phoneticPr fontId="5"/>
  </si>
  <si>
    <t>定員超過に伴う減算</t>
    <rPh sb="0" eb="2">
      <t>テイイン</t>
    </rPh>
    <rPh sb="2" eb="4">
      <t>チョウカ</t>
    </rPh>
    <rPh sb="5" eb="6">
      <t>トモナ</t>
    </rPh>
    <rPh sb="7" eb="9">
      <t>ゲンサン</t>
    </rPh>
    <phoneticPr fontId="5"/>
  </si>
  <si>
    <t>事業所の人員基準の充足状況</t>
    <rPh sb="0" eb="3">
      <t>ジギョウショ</t>
    </rPh>
    <rPh sb="4" eb="6">
      <t>ジンイン</t>
    </rPh>
    <rPh sb="6" eb="8">
      <t>キジュン</t>
    </rPh>
    <rPh sb="9" eb="11">
      <t>ジュウソク</t>
    </rPh>
    <rPh sb="11" eb="13">
      <t>ジョウキョウ</t>
    </rPh>
    <phoneticPr fontId="9"/>
  </si>
  <si>
    <t>事業所の利用者数と利用定員の状況</t>
    <rPh sb="0" eb="3">
      <t>ジギョウショ</t>
    </rPh>
    <rPh sb="4" eb="6">
      <t>リヨウ</t>
    </rPh>
    <rPh sb="6" eb="7">
      <t>シャ</t>
    </rPh>
    <rPh sb="7" eb="8">
      <t>スウ</t>
    </rPh>
    <rPh sb="9" eb="11">
      <t>リヨウ</t>
    </rPh>
    <rPh sb="11" eb="13">
      <t>テイイン</t>
    </rPh>
    <rPh sb="14" eb="16">
      <t>ジョウキョウ</t>
    </rPh>
    <phoneticPr fontId="9"/>
  </si>
  <si>
    <t>適正</t>
    <rPh sb="0" eb="2">
      <t>テキセイ</t>
    </rPh>
    <phoneticPr fontId="5"/>
  </si>
  <si>
    <t>サービスの提供日ごとに、サービス提供時間帯に生活相談員が勤務している時間数の合計数をサービス提供時間数で除して得た数が１以上となっていますか。</t>
    <rPh sb="5" eb="7">
      <t>テイキョウ</t>
    </rPh>
    <rPh sb="7" eb="8">
      <t>ビ</t>
    </rPh>
    <rPh sb="16" eb="18">
      <t>テイキョウ</t>
    </rPh>
    <rPh sb="18" eb="20">
      <t>ジカン</t>
    </rPh>
    <rPh sb="20" eb="21">
      <t>タイ</t>
    </rPh>
    <rPh sb="22" eb="24">
      <t>セイカツ</t>
    </rPh>
    <rPh sb="24" eb="26">
      <t>ソウダン</t>
    </rPh>
    <rPh sb="26" eb="27">
      <t>イン</t>
    </rPh>
    <rPh sb="28" eb="30">
      <t>キンム</t>
    </rPh>
    <rPh sb="34" eb="37">
      <t>ジカンスウ</t>
    </rPh>
    <rPh sb="38" eb="41">
      <t>ゴウケイスウ</t>
    </rPh>
    <rPh sb="46" eb="48">
      <t>テイキョウ</t>
    </rPh>
    <rPh sb="48" eb="51">
      <t>ジカンスウ</t>
    </rPh>
    <rPh sb="52" eb="53">
      <t>ジョ</t>
    </rPh>
    <rPh sb="55" eb="56">
      <t>エ</t>
    </rPh>
    <rPh sb="57" eb="58">
      <t>カズ</t>
    </rPh>
    <rPh sb="60" eb="62">
      <t>イジョウ</t>
    </rPh>
    <phoneticPr fontId="5"/>
  </si>
  <si>
    <t>食堂及び機能訓練室は、それぞれ必要な広さがあり、その合計した内法有効面積は三平方メートルに利用定員を乗じて得た面積以上となっていますか。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1">
      <t>ウチ</t>
    </rPh>
    <rPh sb="31" eb="32">
      <t>ホウ</t>
    </rPh>
    <rPh sb="32" eb="34">
      <t>ユウコウ</t>
    </rPh>
    <rPh sb="34" eb="36">
      <t>メンセキ</t>
    </rPh>
    <rPh sb="37" eb="40">
      <t>サンヘイホウ</t>
    </rPh>
    <rPh sb="45" eb="47">
      <t>リヨウ</t>
    </rPh>
    <rPh sb="47" eb="49">
      <t>テイイン</t>
    </rPh>
    <rPh sb="50" eb="51">
      <t>ジョウ</t>
    </rPh>
    <rPh sb="53" eb="54">
      <t>エ</t>
    </rPh>
    <rPh sb="55" eb="57">
      <t>メンセキ</t>
    </rPh>
    <rPh sb="57" eb="59">
      <t>イジョウ</t>
    </rPh>
    <phoneticPr fontId="5"/>
  </si>
  <si>
    <t>サービス提供日において、利用定員を超えて指定通所介護の提供を行っていませんか。（実費利用等の介護保険外の利用者を含む。）</t>
    <rPh sb="4" eb="6">
      <t>テイキョウ</t>
    </rPh>
    <rPh sb="6" eb="7">
      <t>ヒ</t>
    </rPh>
    <rPh sb="12" eb="14">
      <t>リヨウ</t>
    </rPh>
    <rPh sb="14" eb="16">
      <t>テイイン</t>
    </rPh>
    <rPh sb="17" eb="18">
      <t>コ</t>
    </rPh>
    <rPh sb="20" eb="22">
      <t>シテイ</t>
    </rPh>
    <rPh sb="22" eb="24">
      <t>ツウショ</t>
    </rPh>
    <rPh sb="24" eb="26">
      <t>カイゴ</t>
    </rPh>
    <rPh sb="27" eb="29">
      <t>テイキョウ</t>
    </rPh>
    <rPh sb="30" eb="31">
      <t>オコナ</t>
    </rPh>
    <rPh sb="40" eb="42">
      <t>ジッピ</t>
    </rPh>
    <rPh sb="42" eb="44">
      <t>リヨウ</t>
    </rPh>
    <rPh sb="44" eb="45">
      <t>トウ</t>
    </rPh>
    <rPh sb="46" eb="48">
      <t>カイゴ</t>
    </rPh>
    <rPh sb="48" eb="50">
      <t>ホケン</t>
    </rPh>
    <rPh sb="50" eb="51">
      <t>ガイ</t>
    </rPh>
    <rPh sb="52" eb="54">
      <t>リヨウ</t>
    </rPh>
    <rPh sb="54" eb="55">
      <t>シャ</t>
    </rPh>
    <rPh sb="56" eb="57">
      <t>フク</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</si>
  <si>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</si>
  <si>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</si>
  <si>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</si>
  <si>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</si>
  <si>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</si>
  <si>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合 計</t>
    <rPh sb="0" eb="3">
      <t>ゴウケイ</t>
    </rPh>
    <phoneticPr fontId="5"/>
  </si>
  <si>
    <t>申請中</t>
    <rPh sb="0" eb="3">
      <t>シンセイチュウ</t>
    </rPh>
    <phoneticPr fontId="5"/>
  </si>
  <si>
    <t>（２）事業所規模による区分</t>
    <rPh sb="3" eb="6">
      <t>ジギョウショ</t>
    </rPh>
    <rPh sb="6" eb="8">
      <t>キボ</t>
    </rPh>
    <rPh sb="11" eb="13">
      <t>クブン</t>
    </rPh>
    <phoneticPr fontId="5"/>
  </si>
  <si>
    <t>人</t>
    <rPh sb="0" eb="1">
      <t>ニン</t>
    </rPh>
    <phoneticPr fontId="5"/>
  </si>
  <si>
    <t>合　計　利　用　者　数</t>
    <rPh sb="0" eb="1">
      <t>ゴウ</t>
    </rPh>
    <rPh sb="2" eb="3">
      <t>ケイ</t>
    </rPh>
    <rPh sb="4" eb="5">
      <t>リ</t>
    </rPh>
    <rPh sb="6" eb="7">
      <t>ヨウ</t>
    </rPh>
    <rPh sb="8" eb="9">
      <t>シャ</t>
    </rPh>
    <rPh sb="10" eb="11">
      <t>スウ</t>
    </rPh>
    <phoneticPr fontId="5"/>
  </si>
  <si>
    <t>職種</t>
    <rPh sb="0" eb="2">
      <t>ショクシュ</t>
    </rPh>
    <phoneticPr fontId="5"/>
  </si>
  <si>
    <t>常勤</t>
    <rPh sb="0" eb="2">
      <t>ジョウキン</t>
    </rPh>
    <phoneticPr fontId="5"/>
  </si>
  <si>
    <t>非常勤</t>
    <rPh sb="0" eb="3">
      <t>ヒジョウキン</t>
    </rPh>
    <phoneticPr fontId="5"/>
  </si>
  <si>
    <t>専従</t>
    <rPh sb="0" eb="2">
      <t>センジュウ</t>
    </rPh>
    <phoneticPr fontId="5"/>
  </si>
  <si>
    <t>兼務</t>
    <rPh sb="0" eb="2">
      <t>ケンム</t>
    </rPh>
    <phoneticPr fontId="5"/>
  </si>
  <si>
    <t>管理者</t>
    <rPh sb="0" eb="3">
      <t>カンリシャ</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</si>
  <si>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</si>
  <si>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</si>
  <si>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</si>
  <si>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</si>
  <si>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</si>
  <si>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利用者実数</t>
    <rPh sb="0" eb="3">
      <t>リヨウシャ</t>
    </rPh>
    <rPh sb="3" eb="5">
      <t>ジッスウ</t>
    </rPh>
    <phoneticPr fontId="5"/>
  </si>
  <si>
    <t>延べ利用者数</t>
    <rPh sb="0" eb="1">
      <t>ノ</t>
    </rPh>
    <rPh sb="2" eb="5">
      <t>リヨウシャ</t>
    </rPh>
    <rPh sb="5" eb="6">
      <t>スウ</t>
    </rPh>
    <phoneticPr fontId="5"/>
  </si>
  <si>
    <t>口腔機能向上</t>
    <rPh sb="0" eb="2">
      <t>コウクウ</t>
    </rPh>
    <rPh sb="2" eb="4">
      <t>キノウ</t>
    </rPh>
    <rPh sb="4" eb="6">
      <t>コウジョウ</t>
    </rPh>
    <phoneticPr fontId="5"/>
  </si>
  <si>
    <t>費　用　名</t>
    <rPh sb="0" eb="3">
      <t>ヒヨウ</t>
    </rPh>
    <rPh sb="4" eb="5">
      <t>ナ</t>
    </rPh>
    <phoneticPr fontId="5"/>
  </si>
  <si>
    <t>内　　　　　　　　　　容</t>
    <rPh sb="0" eb="12">
      <t>ナイヨウ</t>
    </rPh>
    <phoneticPr fontId="5"/>
  </si>
  <si>
    <t>金　　額</t>
    <rPh sb="0" eb="1">
      <t>キン</t>
    </rPh>
    <rPh sb="3" eb="4">
      <t>ガク</t>
    </rPh>
    <phoneticPr fontId="5"/>
  </si>
  <si>
    <t>備　　考</t>
    <rPh sb="0" eb="1">
      <t>ソナエ</t>
    </rPh>
    <rPh sb="3" eb="4">
      <t>コウ</t>
    </rPh>
    <phoneticPr fontId="5"/>
  </si>
  <si>
    <t>送　迎　費　用</t>
    <rPh sb="0" eb="3">
      <t>ソウゲイ</t>
    </rPh>
    <rPh sb="4" eb="7">
      <t>ヒヨウ</t>
    </rPh>
    <phoneticPr fontId="5"/>
  </si>
  <si>
    <t>食事の提供に要する費用</t>
    <rPh sb="0" eb="2">
      <t>ショクジ</t>
    </rPh>
    <rPh sb="3" eb="5">
      <t>テイキョウ</t>
    </rPh>
    <rPh sb="6" eb="7">
      <t>ヨウ</t>
    </rPh>
    <rPh sb="9" eb="11">
      <t>ヒヨウ</t>
    </rPh>
    <phoneticPr fontId="5"/>
  </si>
  <si>
    <t>お　む　つ　代</t>
    <rPh sb="6" eb="7">
      <t>ダイ</t>
    </rPh>
    <phoneticPr fontId="5"/>
  </si>
  <si>
    <t>月</t>
    <rPh sb="0" eb="1">
      <t>ツキ</t>
    </rPh>
    <phoneticPr fontId="5"/>
  </si>
  <si>
    <t>火</t>
    <rPh sb="0" eb="1">
      <t>ヒ</t>
    </rPh>
    <phoneticPr fontId="5"/>
  </si>
  <si>
    <t>木</t>
    <rPh sb="0" eb="1">
      <t>キ</t>
    </rPh>
    <phoneticPr fontId="5"/>
  </si>
  <si>
    <t>金</t>
    <rPh sb="0" eb="1">
      <t>キン</t>
    </rPh>
    <phoneticPr fontId="5"/>
  </si>
  <si>
    <t>土</t>
    <rPh sb="0" eb="1">
      <t>ツチ</t>
    </rPh>
    <phoneticPr fontId="5"/>
  </si>
  <si>
    <t>祝</t>
    <rPh sb="0" eb="1">
      <t>シュク</t>
    </rPh>
    <phoneticPr fontId="5"/>
  </si>
  <si>
    <t>利用申込者又はその家族に対し、居宅サービス計画の作成を居宅介護支援事業者に依頼する旨を市町村に対して届け出ること等により、指定通所介護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50" eb="51">
      <t>トド</t>
    </rPh>
    <rPh sb="52" eb="53">
      <t>デ</t>
    </rPh>
    <rPh sb="56" eb="57">
      <t>トウ</t>
    </rPh>
    <rPh sb="61" eb="63">
      <t>シテイ</t>
    </rPh>
    <rPh sb="63" eb="65">
      <t>ツウショ</t>
    </rPh>
    <rPh sb="65" eb="67">
      <t>カイゴ</t>
    </rPh>
    <rPh sb="68" eb="70">
      <t>ホウテイ</t>
    </rPh>
    <rPh sb="70" eb="72">
      <t>ダイリ</t>
    </rPh>
    <rPh sb="72" eb="74">
      <t>ジュリョウ</t>
    </rPh>
    <rPh sb="81" eb="82">
      <t>ウ</t>
    </rPh>
    <rPh sb="90" eb="91">
      <t>ムネ</t>
    </rPh>
    <rPh sb="92" eb="94">
      <t>セツメイ</t>
    </rPh>
    <rPh sb="99" eb="101">
      <t>キョタク</t>
    </rPh>
    <rPh sb="101" eb="103">
      <t>カイゴ</t>
    </rPh>
    <rPh sb="103" eb="105">
      <t>シエン</t>
    </rPh>
    <rPh sb="105" eb="107">
      <t>ジギョウ</t>
    </rPh>
    <rPh sb="107" eb="108">
      <t>シャ</t>
    </rPh>
    <rPh sb="109" eb="110">
      <t>カン</t>
    </rPh>
    <rPh sb="112" eb="114">
      <t>ジョウホウ</t>
    </rPh>
    <rPh sb="114" eb="116">
      <t>テイキョウ</t>
    </rPh>
    <rPh sb="123" eb="124">
      <t>タ</t>
    </rPh>
    <rPh sb="125" eb="127">
      <t>ホウテイ</t>
    </rPh>
    <rPh sb="127" eb="129">
      <t>ダイリ</t>
    </rPh>
    <rPh sb="129" eb="131">
      <t>ジュリョウ</t>
    </rPh>
    <rPh sb="136" eb="137">
      <t>オコナ</t>
    </rPh>
    <rPh sb="141" eb="143">
      <t>ヒツヨウ</t>
    </rPh>
    <rPh sb="144" eb="146">
      <t>エンジョ</t>
    </rPh>
    <rPh sb="147" eb="148">
      <t>オコナ</t>
    </rPh>
    <phoneticPr fontId="5"/>
  </si>
  <si>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5"/>
  </si>
  <si>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5"/>
  </si>
  <si>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5"/>
  </si>
  <si>
    <t>該当していない</t>
    <rPh sb="0" eb="2">
      <t>ガイトウ</t>
    </rPh>
    <phoneticPr fontId="5"/>
  </si>
  <si>
    <t>実施</t>
    <rPh sb="0" eb="2">
      <t>ジッシ</t>
    </rPh>
    <phoneticPr fontId="9"/>
  </si>
  <si>
    <t>・会計関係書類</t>
    <rPh sb="1" eb="3">
      <t>カイケイ</t>
    </rPh>
    <rPh sb="3" eb="5">
      <t>カンケイ</t>
    </rPh>
    <rPh sb="5" eb="7">
      <t>ショルイ</t>
    </rPh>
    <phoneticPr fontId="5"/>
  </si>
  <si>
    <t>記録の整備</t>
    <rPh sb="0" eb="2">
      <t>キロク</t>
    </rPh>
    <rPh sb="3" eb="5">
      <t>セイビ</t>
    </rPh>
    <phoneticPr fontId="5"/>
  </si>
  <si>
    <t>備考欄には単位等を記入すること。（例：「１食あたり」、「10㎞～30㎞」、「１時間当たり」等）</t>
    <rPh sb="0" eb="3">
      <t>ビコウラン</t>
    </rPh>
    <rPh sb="5" eb="7">
      <t>タンイ</t>
    </rPh>
    <rPh sb="7" eb="8">
      <t>トウ</t>
    </rPh>
    <rPh sb="9" eb="11">
      <t>キニュウ</t>
    </rPh>
    <rPh sb="17" eb="18">
      <t>レイ</t>
    </rPh>
    <rPh sb="21" eb="22">
      <t>ショク</t>
    </rPh>
    <rPh sb="39" eb="41">
      <t>ジカン</t>
    </rPh>
    <rPh sb="41" eb="42">
      <t>ア</t>
    </rPh>
    <rPh sb="45" eb="46">
      <t>トウ</t>
    </rPh>
    <phoneticPr fontId="5"/>
  </si>
  <si>
    <t>実際の徴収例(○円～△円）を記入すること。</t>
    <rPh sb="0" eb="2">
      <t>ジッサイ</t>
    </rPh>
    <rPh sb="3" eb="5">
      <t>チョウシュウ</t>
    </rPh>
    <rPh sb="5" eb="6">
      <t>レイ</t>
    </rPh>
    <rPh sb="8" eb="9">
      <t>エン</t>
    </rPh>
    <rPh sb="11" eb="12">
      <t>エン</t>
    </rPh>
    <rPh sb="14" eb="16">
      <t>キニュウ</t>
    </rPh>
    <phoneticPr fontId="5"/>
  </si>
  <si>
    <t>個別対策マニュアル作成の有無</t>
    <rPh sb="0" eb="2">
      <t>コベツ</t>
    </rPh>
    <rPh sb="2" eb="4">
      <t>タイサク</t>
    </rPh>
    <rPh sb="9" eb="11">
      <t>サクセイ</t>
    </rPh>
    <rPh sb="12" eb="14">
      <t>ウム</t>
    </rPh>
    <phoneticPr fontId="5"/>
  </si>
  <si>
    <t>（該当するものに○）</t>
    <rPh sb="1" eb="3">
      <t>ガイトウ</t>
    </rPh>
    <phoneticPr fontId="5"/>
  </si>
  <si>
    <t>→「傷病等の理由により減算しなかった利用者」がいる場合のみ、（３）を記載すること。</t>
    <rPh sb="2" eb="4">
      <t>ショウビョウ</t>
    </rPh>
    <rPh sb="4" eb="5">
      <t>トウ</t>
    </rPh>
    <rPh sb="6" eb="8">
      <t>リユウ</t>
    </rPh>
    <rPh sb="11" eb="13">
      <t>ゲンサン</t>
    </rPh>
    <rPh sb="18" eb="20">
      <t>リヨウ</t>
    </rPh>
    <rPh sb="20" eb="21">
      <t>シャ</t>
    </rPh>
    <rPh sb="25" eb="27">
      <t>バアイ</t>
    </rPh>
    <rPh sb="34" eb="36">
      <t>キサイ</t>
    </rPh>
    <phoneticPr fontId="5"/>
  </si>
  <si>
    <t>傷病により一時的に歩行困難又は歩行困難な要介護者である</t>
    <rPh sb="0" eb="2">
      <t>ショウビョウ</t>
    </rPh>
    <rPh sb="5" eb="8">
      <t>イチジテキ</t>
    </rPh>
    <rPh sb="9" eb="11">
      <t>ホコウ</t>
    </rPh>
    <rPh sb="11" eb="13">
      <t>コンナン</t>
    </rPh>
    <rPh sb="13" eb="14">
      <t>マタ</t>
    </rPh>
    <rPh sb="15" eb="17">
      <t>ホコウ</t>
    </rPh>
    <rPh sb="17" eb="19">
      <t>コンナン</t>
    </rPh>
    <rPh sb="20" eb="21">
      <t>ヨウ</t>
    </rPh>
    <rPh sb="21" eb="24">
      <t>カイゴシャ</t>
    </rPh>
    <phoneticPr fontId="5"/>
  </si>
  <si>
    <t>建物の構造上自力での通所が困難である(建物にエレベーターがない又は故障中の場合；24年度Q&amp;A問55）</t>
    <rPh sb="0" eb="2">
      <t>タテモノ</t>
    </rPh>
    <rPh sb="3" eb="5">
      <t>コウゾウ</t>
    </rPh>
    <rPh sb="5" eb="6">
      <t>ジョウ</t>
    </rPh>
    <rPh sb="6" eb="8">
      <t>ジリキ</t>
    </rPh>
    <rPh sb="10" eb="12">
      <t>ツウショ</t>
    </rPh>
    <rPh sb="13" eb="15">
      <t>コンナン</t>
    </rPh>
    <rPh sb="19" eb="21">
      <t>タテモノ</t>
    </rPh>
    <rPh sb="31" eb="32">
      <t>マタ</t>
    </rPh>
    <rPh sb="33" eb="36">
      <t>コショウチュウ</t>
    </rPh>
    <rPh sb="37" eb="39">
      <t>バアイ</t>
    </rPh>
    <rPh sb="42" eb="44">
      <t>ネンド</t>
    </rPh>
    <rPh sb="47" eb="48">
      <t>ト</t>
    </rPh>
    <phoneticPr fontId="5"/>
  </si>
  <si>
    <t>2人以上の従業者が往復の移動を介助している</t>
    <rPh sb="1" eb="2">
      <t>ニン</t>
    </rPh>
    <rPh sb="2" eb="4">
      <t>イジョウ</t>
    </rPh>
    <rPh sb="5" eb="8">
      <t>ジュウギョウシャ</t>
    </rPh>
    <rPh sb="9" eb="11">
      <t>オウフク</t>
    </rPh>
    <rPh sb="12" eb="14">
      <t>イドウ</t>
    </rPh>
    <rPh sb="15" eb="17">
      <t>カイジョ</t>
    </rPh>
    <phoneticPr fontId="5"/>
  </si>
  <si>
    <t>移動時の利用者の様子等について、記録している</t>
    <rPh sb="0" eb="2">
      <t>イドウ</t>
    </rPh>
    <rPh sb="2" eb="3">
      <t>ジ</t>
    </rPh>
    <rPh sb="4" eb="6">
      <t>リヨウ</t>
    </rPh>
    <rPh sb="6" eb="7">
      <t>シャ</t>
    </rPh>
    <rPh sb="8" eb="10">
      <t>ヨウス</t>
    </rPh>
    <rPh sb="10" eb="11">
      <t>トウ</t>
    </rPh>
    <rPh sb="16" eb="18">
      <t>キロク</t>
    </rPh>
    <phoneticPr fontId="5"/>
  </si>
  <si>
    <t>（３）「傷病等の理由により減算しなかった利用者」の状況（下記の全ての要件を満たす必要がある）</t>
    <rPh sb="4" eb="6">
      <t>ショウビョウ</t>
    </rPh>
    <rPh sb="6" eb="7">
      <t>トウ</t>
    </rPh>
    <rPh sb="8" eb="10">
      <t>リユウ</t>
    </rPh>
    <rPh sb="13" eb="15">
      <t>ゲンサン</t>
    </rPh>
    <rPh sb="20" eb="22">
      <t>リヨウ</t>
    </rPh>
    <rPh sb="22" eb="23">
      <t>シャ</t>
    </rPh>
    <rPh sb="25" eb="27">
      <t>ジョウキョウ</t>
    </rPh>
    <rPh sb="28" eb="30">
      <t>カキ</t>
    </rPh>
    <rPh sb="31" eb="32">
      <t>スベ</t>
    </rPh>
    <rPh sb="34" eb="36">
      <t>ヨウケン</t>
    </rPh>
    <rPh sb="37" eb="38">
      <t>ミ</t>
    </rPh>
    <rPh sb="40" eb="42">
      <t>ヒツヨウ</t>
    </rPh>
    <phoneticPr fontId="5"/>
  </si>
  <si>
    <t>施設等の区分</t>
    <rPh sb="0" eb="2">
      <t>シセツ</t>
    </rPh>
    <rPh sb="2" eb="3">
      <t>トウ</t>
    </rPh>
    <rPh sb="4" eb="6">
      <t>クブン</t>
    </rPh>
    <phoneticPr fontId="5"/>
  </si>
  <si>
    <t>職員の欠員による減算の状況</t>
    <rPh sb="0" eb="2">
      <t>ショクイン</t>
    </rPh>
    <rPh sb="3" eb="5">
      <t>ケツイン</t>
    </rPh>
    <rPh sb="8" eb="10">
      <t>ゲンサン</t>
    </rPh>
    <rPh sb="11" eb="13">
      <t>ジョウキョウ</t>
    </rPh>
    <phoneticPr fontId="5"/>
  </si>
  <si>
    <t>時間延長サービス体制</t>
    <rPh sb="0" eb="2">
      <t>ジカン</t>
    </rPh>
    <rPh sb="2" eb="4">
      <t>エンチョウ</t>
    </rPh>
    <rPh sb="8" eb="10">
      <t>タイセイ</t>
    </rPh>
    <phoneticPr fontId="5"/>
  </si>
  <si>
    <t>介護給付費の割引</t>
    <rPh sb="0" eb="2">
      <t>カイゴ</t>
    </rPh>
    <rPh sb="2" eb="5">
      <t>キュウフヒ</t>
    </rPh>
    <rPh sb="6" eb="8">
      <t>ワリビキ</t>
    </rPh>
    <phoneticPr fontId="5"/>
  </si>
  <si>
    <t>氏名</t>
    <rPh sb="0" eb="2">
      <t>シメイ</t>
    </rPh>
    <phoneticPr fontId="5"/>
  </si>
  <si>
    <t>６時間以上８時間未満の報酬を算定している利用者数　①</t>
    <rPh sb="1" eb="3">
      <t>ジカン</t>
    </rPh>
    <rPh sb="3" eb="5">
      <t>イジョウ</t>
    </rPh>
    <rPh sb="6" eb="8">
      <t>ジカン</t>
    </rPh>
    <rPh sb="8" eb="10">
      <t>ミマン</t>
    </rPh>
    <rPh sb="11" eb="13">
      <t>ホウシュウ</t>
    </rPh>
    <rPh sb="14" eb="16">
      <t>サンテイ</t>
    </rPh>
    <rPh sb="20" eb="23">
      <t>リヨウシャ</t>
    </rPh>
    <rPh sb="23" eb="24">
      <t>スウ</t>
    </rPh>
    <phoneticPr fontId="5"/>
  </si>
  <si>
    <t>４時間以上６時間未満の報酬を算定している利用者数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</si>
  <si>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３時間以上４時間未満の報酬を算定している利用者数（２時間以上３時間未満の報酬を算定している利用者数を含む）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</si>
  <si>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１月当たりの平均利用延人員数　　④</t>
    <rPh sb="1" eb="3">
      <t>ツキア</t>
    </rPh>
    <rPh sb="6" eb="8">
      <t>ヘイキン</t>
    </rPh>
    <rPh sb="8" eb="10">
      <t>リヨウ</t>
    </rPh>
    <rPh sb="10" eb="11">
      <t>ノ</t>
    </rPh>
    <rPh sb="11" eb="14">
      <t>ジンインスウ</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</si>
  <si>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</si>
  <si>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</si>
  <si>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日</t>
    <rPh sb="0" eb="1">
      <t>ニチ</t>
    </rPh>
    <phoneticPr fontId="5"/>
  </si>
  <si>
    <t>×</t>
    <phoneticPr fontId="5"/>
  </si>
  <si>
    <t>90/100 ＝</t>
    <phoneticPr fontId="5"/>
  </si>
  <si>
    <t>記入者</t>
    <rPh sb="0" eb="3">
      <t>キニュウシャ</t>
    </rPh>
    <phoneticPr fontId="5"/>
  </si>
  <si>
    <t>設置法人名</t>
    <rPh sb="0" eb="2">
      <t>セッチ</t>
    </rPh>
    <rPh sb="2" eb="4">
      <t>ホウジン</t>
    </rPh>
    <rPh sb="4" eb="5">
      <t>ナ</t>
    </rPh>
    <phoneticPr fontId="5"/>
  </si>
  <si>
    <t>（１）管理者の状況</t>
    <rPh sb="3" eb="6">
      <t>カンリシャ</t>
    </rPh>
    <rPh sb="7" eb="9">
      <t>ジョウキョウ</t>
    </rPh>
    <phoneticPr fontId="5"/>
  </si>
  <si>
    <t>点検項目</t>
  </si>
  <si>
    <t>点検事項</t>
  </si>
  <si>
    <t>点検結果</t>
  </si>
  <si>
    <t>実施単位数</t>
    <rPh sb="0" eb="2">
      <t>ジッシ</t>
    </rPh>
    <rPh sb="2" eb="5">
      <t>タンイスウ</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</si>
  <si>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</si>
  <si>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</si>
  <si>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</si>
  <si>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１　単　位　目　</t>
    <rPh sb="2" eb="3">
      <t>タン</t>
    </rPh>
    <rPh sb="4" eb="5">
      <t>クライ</t>
    </rPh>
    <rPh sb="6" eb="7">
      <t>メ</t>
    </rPh>
    <phoneticPr fontId="5"/>
  </si>
  <si>
    <t>営　業　日</t>
    <rPh sb="0" eb="1">
      <t>エイ</t>
    </rPh>
    <rPh sb="2" eb="3">
      <t>ギョウ</t>
    </rPh>
    <rPh sb="4" eb="5">
      <t>ヒ</t>
    </rPh>
    <phoneticPr fontId="5"/>
  </si>
  <si>
    <t>水</t>
    <rPh sb="0" eb="1">
      <t>スイ</t>
    </rPh>
    <phoneticPr fontId="5"/>
  </si>
  <si>
    <t>その他年間の休日</t>
    <rPh sb="2" eb="3">
      <t>タ</t>
    </rPh>
    <rPh sb="3" eb="5">
      <t>ネンカン</t>
    </rPh>
    <rPh sb="6" eb="8">
      <t>キュウジツ</t>
    </rPh>
    <phoneticPr fontId="5"/>
  </si>
  <si>
    <t>日/祝</t>
    <rPh sb="0" eb="1">
      <t>ニチ</t>
    </rPh>
    <rPh sb="2" eb="3">
      <t>シュク</t>
    </rPh>
    <phoneticPr fontId="5"/>
  </si>
  <si>
    <t>２　単　位　目　</t>
    <rPh sb="2" eb="3">
      <t>タン</t>
    </rPh>
    <rPh sb="4" eb="5">
      <t>クライ</t>
    </rPh>
    <rPh sb="6" eb="7">
      <t>メ</t>
    </rPh>
    <phoneticPr fontId="5"/>
  </si>
  <si>
    <t>通常の事業</t>
    <rPh sb="0" eb="2">
      <t>ツウジョウ</t>
    </rPh>
    <rPh sb="3" eb="5">
      <t>ジギョウ</t>
    </rPh>
    <phoneticPr fontId="5"/>
  </si>
  <si>
    <t>の実施地域</t>
    <rPh sb="1" eb="3">
      <t>ジッシ</t>
    </rPh>
    <rPh sb="3" eb="5">
      <t>チイキ</t>
    </rPh>
    <phoneticPr fontId="5"/>
  </si>
  <si>
    <t>単価</t>
    <rPh sb="0" eb="2">
      <t>タンカ</t>
    </rPh>
    <phoneticPr fontId="5"/>
  </si>
  <si>
    <t>円</t>
    <rPh sb="0" eb="1">
      <t>エン</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</si>
  <si>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</si>
  <si>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</si>
  <si>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</si>
  <si>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</si>
  <si>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注　要支援者に対する介護予防サービス計画に定められた回数以上のサービス提供について記載すること。</t>
    <rPh sb="0" eb="1">
      <t>チュウ</t>
    </rPh>
    <rPh sb="2" eb="6">
      <t>ヨウシエンシャ</t>
    </rPh>
    <rPh sb="7" eb="8">
      <t>タイ</t>
    </rPh>
    <rPh sb="10" eb="12">
      <t>カイゴ</t>
    </rPh>
    <rPh sb="12" eb="14">
      <t>ヨボウ</t>
    </rPh>
    <rPh sb="18" eb="20">
      <t>ケイカク</t>
    </rPh>
    <rPh sb="21" eb="22">
      <t>サダ</t>
    </rPh>
    <rPh sb="26" eb="28">
      <t>カイスウ</t>
    </rPh>
    <rPh sb="28" eb="30">
      <t>イジョウ</t>
    </rPh>
    <rPh sb="35" eb="37">
      <t>テイキョウ</t>
    </rPh>
    <rPh sb="41" eb="43">
      <t>キサイ</t>
    </rPh>
    <phoneticPr fontId="5"/>
  </si>
  <si>
    <t>記録作成の有無</t>
    <rPh sb="0" eb="2">
      <t>キロク</t>
    </rPh>
    <rPh sb="2" eb="4">
      <t>サクセイ</t>
    </rPh>
    <rPh sb="5" eb="7">
      <t>ウム</t>
    </rPh>
    <phoneticPr fontId="5"/>
  </si>
  <si>
    <t>損害賠償保険加入先</t>
    <rPh sb="0" eb="2">
      <t>ソンガイ</t>
    </rPh>
    <rPh sb="2" eb="4">
      <t>バイショウ</t>
    </rPh>
    <rPh sb="4" eb="6">
      <t>ホケン</t>
    </rPh>
    <rPh sb="6" eb="9">
      <t>カニュウサキ</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</si>
  <si>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</si>
  <si>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注１</t>
    <rPh sb="0" eb="1">
      <t>チュウ</t>
    </rPh>
    <phoneticPr fontId="5"/>
  </si>
  <si>
    <t>平成２４年度（平成２４年４月１日～平成２５年２月末）において</t>
    <rPh sb="0" eb="2">
      <t>ヘイセイ</t>
    </rPh>
    <rPh sb="4" eb="6">
      <t>ネンド</t>
    </rPh>
    <rPh sb="13" eb="14">
      <t>ガツ</t>
    </rPh>
    <rPh sb="15" eb="16">
      <t>ニチ</t>
    </rPh>
    <rPh sb="17" eb="19">
      <t>ヘイセイ</t>
    </rPh>
    <rPh sb="21" eb="22">
      <t>ネン</t>
    </rPh>
    <rPh sb="23" eb="25">
      <t>ガツマツ</t>
    </rPh>
    <phoneticPr fontId="5"/>
  </si>
  <si>
    <t>平成２４年度実績が６月未満の事業所（新規開設・再開事業所含む）又は平成２４年度実績が６月以上で年度が変わる際（４月１日）に２５％</t>
    <rPh sb="0" eb="2">
      <t>ヘイセイ</t>
    </rPh>
    <rPh sb="4" eb="6">
      <t>ネンド</t>
    </rPh>
    <rPh sb="6" eb="8">
      <t>ジッセキ</t>
    </rPh>
    <rPh sb="10" eb="11">
      <t>ツキ</t>
    </rPh>
    <rPh sb="11" eb="13">
      <t>ミマン</t>
    </rPh>
    <rPh sb="14" eb="17">
      <t>ジギョウショ</t>
    </rPh>
    <rPh sb="18" eb="20">
      <t>シンキ</t>
    </rPh>
    <rPh sb="20" eb="22">
      <t>カイセツ</t>
    </rPh>
    <rPh sb="23" eb="25">
      <t>サイカイ</t>
    </rPh>
    <rPh sb="25" eb="28">
      <t>ジギョウショ</t>
    </rPh>
    <rPh sb="28" eb="29">
      <t>フク</t>
    </rPh>
    <rPh sb="31" eb="32">
      <t>マタ</t>
    </rPh>
    <rPh sb="33" eb="35">
      <t>ヘイセイ</t>
    </rPh>
    <rPh sb="37" eb="39">
      <t>ネンド</t>
    </rPh>
    <rPh sb="39" eb="41">
      <t>ジッセキ</t>
    </rPh>
    <rPh sb="43" eb="44">
      <t>ツキ</t>
    </rPh>
    <rPh sb="44" eb="46">
      <t>イジョウ</t>
    </rPh>
    <rPh sb="47" eb="49">
      <t>ネンド</t>
    </rPh>
    <rPh sb="50" eb="51">
      <t>カ</t>
    </rPh>
    <rPh sb="53" eb="54">
      <t>サイ</t>
    </rPh>
    <rPh sb="56" eb="57">
      <t>ガツ</t>
    </rPh>
    <rPh sb="58" eb="59">
      <t>ニチ</t>
    </rPh>
    <phoneticPr fontId="5"/>
  </si>
  <si>
    <t>平成２５年２月</t>
    <rPh sb="0" eb="2">
      <t>ヘイセイ</t>
    </rPh>
    <rPh sb="4" eb="5">
      <t>ネン</t>
    </rPh>
    <rPh sb="6" eb="7">
      <t>ガツ</t>
    </rPh>
    <phoneticPr fontId="5"/>
  </si>
  <si>
    <t>平成２５年３月</t>
    <rPh sb="0" eb="2">
      <t>ヘイセイ</t>
    </rPh>
    <rPh sb="4" eb="5">
      <t>ネン</t>
    </rPh>
    <rPh sb="6" eb="7">
      <t>ガツ</t>
    </rPh>
    <phoneticPr fontId="5"/>
  </si>
  <si>
    <t>平成２５年４月</t>
    <rPh sb="0" eb="2">
      <t>ヘイセイ</t>
    </rPh>
    <rPh sb="4" eb="5">
      <t>ネン</t>
    </rPh>
    <rPh sb="6" eb="7">
      <t>ガツ</t>
    </rPh>
    <phoneticPr fontId="5"/>
  </si>
  <si>
    <t>単位ごとに、専ら当該サービスの提供に当たる看護職員（看護師又は准看護師）を1名以上配置していますか。</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phoneticPr fontId="5"/>
  </si>
  <si>
    <t>【機能訓練指導員】</t>
  </si>
  <si>
    <t>機能訓練指導員は、必要な訓練を行う能力を有している者（※1）が配置されていますか。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1" eb="33">
      <t>ハイチ</t>
    </rPh>
    <phoneticPr fontId="5"/>
  </si>
  <si>
    <t>サービスの提供日ごとに、機能訓練指導員を1名以上配置していますか。</t>
    <rPh sb="5" eb="7">
      <t>テイキョウ</t>
    </rPh>
    <rPh sb="7" eb="8">
      <t>ビ</t>
    </rPh>
    <phoneticPr fontId="5"/>
  </si>
  <si>
    <t>＜利用定員11人以上の事業所の場合＞</t>
    <rPh sb="1" eb="3">
      <t>リヨウ</t>
    </rPh>
    <rPh sb="3" eb="5">
      <t>テイイン</t>
    </rPh>
    <rPh sb="7" eb="8">
      <t>ニン</t>
    </rPh>
    <rPh sb="8" eb="10">
      <t>イジョウ</t>
    </rPh>
    <rPh sb="11" eb="13">
      <t>ジギョウ</t>
    </rPh>
    <rPh sb="13" eb="14">
      <t>ショ</t>
    </rPh>
    <rPh sb="15" eb="17">
      <t>バアイ</t>
    </rPh>
    <phoneticPr fontId="5"/>
  </si>
  <si>
    <t>単位毎に、サービス提供時間数に応じた、専ら当該サービスの提供に当たる介護職員の勤務延時間数を確保していますか。</t>
    <rPh sb="0" eb="2">
      <t>タンイ</t>
    </rPh>
    <rPh sb="2" eb="3">
      <t>ゴト</t>
    </rPh>
    <rPh sb="9" eb="11">
      <t>テイキョウ</t>
    </rPh>
    <rPh sb="11" eb="13">
      <t>ジカン</t>
    </rPh>
    <rPh sb="13" eb="14">
      <t>スウ</t>
    </rPh>
    <rPh sb="15" eb="16">
      <t>オウ</t>
    </rPh>
    <rPh sb="19" eb="20">
      <t>モッパ</t>
    </rPh>
    <rPh sb="21" eb="23">
      <t>トウガイ</t>
    </rPh>
    <rPh sb="28" eb="30">
      <t>テイキョウ</t>
    </rPh>
    <rPh sb="31" eb="32">
      <t>ア</t>
    </rPh>
    <rPh sb="34" eb="36">
      <t>カイゴ</t>
    </rPh>
    <rPh sb="36" eb="38">
      <t>ショクイン</t>
    </rPh>
    <rPh sb="39" eb="41">
      <t>キンム</t>
    </rPh>
    <rPh sb="41" eb="42">
      <t>ノベ</t>
    </rPh>
    <rPh sb="42" eb="45">
      <t>ジカンスウ</t>
    </rPh>
    <rPh sb="46" eb="48">
      <t>カクホ</t>
    </rPh>
    <phoneticPr fontId="5"/>
  </si>
  <si>
    <t>（利用定員15人まで）
サービス提供時間数＜単位毎に確保すべき勤務延時間数</t>
    <rPh sb="1" eb="5">
      <t>リヨウテイイン</t>
    </rPh>
    <rPh sb="7" eb="8">
      <t>ニン</t>
    </rPh>
    <rPh sb="16" eb="18">
      <t>テイキョウ</t>
    </rPh>
    <rPh sb="18" eb="21">
      <t>ジカンスウ</t>
    </rPh>
    <rPh sb="22" eb="24">
      <t>タンイ</t>
    </rPh>
    <rPh sb="24" eb="25">
      <t>ゴト</t>
    </rPh>
    <rPh sb="26" eb="28">
      <t>カクホ</t>
    </rPh>
    <rPh sb="31" eb="33">
      <t>キンム</t>
    </rPh>
    <rPh sb="33" eb="34">
      <t>ノベ</t>
    </rPh>
    <rPh sb="34" eb="37">
      <t>ジカンスウ</t>
    </rPh>
    <phoneticPr fontId="5"/>
  </si>
  <si>
    <t xml:space="preserve">（利用定員16人以上）
（（利用定員－15)÷5＋1）×サービス提供時間数＜単位毎に確保すべき勤務延時間数
</t>
    <rPh sb="1" eb="5">
      <t>リヨウテイイン</t>
    </rPh>
    <rPh sb="7" eb="8">
      <t>ニン</t>
    </rPh>
    <rPh sb="8" eb="10">
      <t>イジョウ</t>
    </rPh>
    <rPh sb="14" eb="16">
      <t>リヨウ</t>
    </rPh>
    <rPh sb="16" eb="18">
      <t>テイイン</t>
    </rPh>
    <rPh sb="32" eb="34">
      <t>テイキョウ</t>
    </rPh>
    <rPh sb="34" eb="37">
      <t>ジカンスウ</t>
    </rPh>
    <rPh sb="38" eb="40">
      <t>タンイ</t>
    </rPh>
    <rPh sb="40" eb="41">
      <t>ゴト</t>
    </rPh>
    <rPh sb="42" eb="44">
      <t>カクホ</t>
    </rPh>
    <rPh sb="47" eb="49">
      <t>キンム</t>
    </rPh>
    <rPh sb="49" eb="50">
      <t>ノベ</t>
    </rPh>
    <rPh sb="50" eb="53">
      <t>ジカンスウ</t>
    </rPh>
    <phoneticPr fontId="5"/>
  </si>
  <si>
    <t>単位毎に、サービス提供時間を通じて、専ら当該サービスの提供に当たる介護職員を1名以上配置していますか。</t>
    <rPh sb="0" eb="2">
      <t>タンイ</t>
    </rPh>
    <rPh sb="2" eb="3">
      <t>ゴト</t>
    </rPh>
    <rPh sb="9" eb="11">
      <t>テイキョウ</t>
    </rPh>
    <rPh sb="11" eb="13">
      <t>ジカン</t>
    </rPh>
    <rPh sb="14" eb="15">
      <t>ツウ</t>
    </rPh>
    <rPh sb="18" eb="19">
      <t>モッパ</t>
    </rPh>
    <rPh sb="20" eb="22">
      <t>トウガイ</t>
    </rPh>
    <rPh sb="27" eb="29">
      <t>テイキョウ</t>
    </rPh>
    <rPh sb="30" eb="31">
      <t>ア</t>
    </rPh>
    <rPh sb="33" eb="35">
      <t>カイゴ</t>
    </rPh>
    <rPh sb="35" eb="37">
      <t>ショクイン</t>
    </rPh>
    <rPh sb="39" eb="40">
      <t>メイ</t>
    </rPh>
    <rPh sb="40" eb="42">
      <t>イジョウ</t>
    </rPh>
    <rPh sb="42" eb="44">
      <t>ハイチ</t>
    </rPh>
    <phoneticPr fontId="5"/>
  </si>
  <si>
    <t>サービス提供日ごとに、生活相談員又は介護職員のうち１名以上は常勤となっていますか。</t>
    <rPh sb="4" eb="6">
      <t>テイキョウ</t>
    </rPh>
    <rPh sb="6" eb="7">
      <t>ビ</t>
    </rPh>
    <rPh sb="11" eb="13">
      <t>セイカツ</t>
    </rPh>
    <rPh sb="13" eb="15">
      <t>ソウダン</t>
    </rPh>
    <rPh sb="15" eb="16">
      <t>イン</t>
    </rPh>
    <rPh sb="16" eb="17">
      <t>マタ</t>
    </rPh>
    <rPh sb="18" eb="20">
      <t>カイゴ</t>
    </rPh>
    <rPh sb="20" eb="22">
      <t>ショクイン</t>
    </rPh>
    <rPh sb="26" eb="27">
      <t>メイ</t>
    </rPh>
    <rPh sb="27" eb="29">
      <t>イジョウ</t>
    </rPh>
    <rPh sb="30" eb="32">
      <t>ジョウキン</t>
    </rPh>
    <phoneticPr fontId="5"/>
  </si>
  <si>
    <t>＜利用定員10人以下の事業所の場合＞</t>
    <rPh sb="1" eb="3">
      <t>リヨウ</t>
    </rPh>
    <rPh sb="3" eb="5">
      <t>テイイン</t>
    </rPh>
    <rPh sb="7" eb="8">
      <t>ニン</t>
    </rPh>
    <rPh sb="8" eb="10">
      <t>イカ</t>
    </rPh>
    <rPh sb="11" eb="13">
      <t>ジギョウ</t>
    </rPh>
    <rPh sb="13" eb="14">
      <t>ショ</t>
    </rPh>
    <rPh sb="15" eb="17">
      <t>バアイ</t>
    </rPh>
    <phoneticPr fontId="5"/>
  </si>
  <si>
    <t>【看護職員又は介護職員】</t>
    <rPh sb="1" eb="3">
      <t>カンゴ</t>
    </rPh>
    <rPh sb="3" eb="5">
      <t>ショクイン</t>
    </rPh>
    <rPh sb="5" eb="6">
      <t>マタ</t>
    </rPh>
    <rPh sb="7" eb="9">
      <t>カイゴ</t>
    </rPh>
    <rPh sb="9" eb="11">
      <t>ショクイン</t>
    </rPh>
    <phoneticPr fontId="5"/>
  </si>
  <si>
    <t>サービス提供時間数＜単位毎に確保すべき勤務延時間数</t>
    <rPh sb="4" eb="6">
      <t>テイキョウ</t>
    </rPh>
    <rPh sb="6" eb="9">
      <t>ジカンスウ</t>
    </rPh>
    <rPh sb="10" eb="12">
      <t>タンイ</t>
    </rPh>
    <rPh sb="12" eb="13">
      <t>ゴト</t>
    </rPh>
    <rPh sb="14" eb="16">
      <t>カクホ</t>
    </rPh>
    <rPh sb="19" eb="21">
      <t>キンム</t>
    </rPh>
    <rPh sb="21" eb="22">
      <t>ノベ</t>
    </rPh>
    <rPh sb="22" eb="25">
      <t>ジカンスウ</t>
    </rPh>
    <phoneticPr fontId="5"/>
  </si>
  <si>
    <r>
      <t>　</t>
    </r>
    <r>
      <rPr>
        <b/>
        <u/>
        <sz val="9"/>
        <rFont val="ＭＳ ゴシック"/>
        <family val="3"/>
        <charset val="128"/>
      </rPr>
      <t>「不適」の項目がある場合は、その事由及び改善方法を別紙（任意様式）に記入して、添付してください。</t>
    </r>
    <phoneticPr fontId="5"/>
  </si>
  <si>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5"/>
  </si>
  <si>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5"/>
  </si>
  <si>
    <t>　　　　　　　　　件</t>
    <rPh sb="9" eb="10">
      <t>ケン</t>
    </rPh>
    <phoneticPr fontId="5"/>
  </si>
  <si>
    <t>職　・　氏名</t>
    <rPh sb="0" eb="1">
      <t>ショク</t>
    </rPh>
    <rPh sb="4" eb="6">
      <t>シメイ</t>
    </rPh>
    <phoneticPr fontId="5"/>
  </si>
  <si>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5"/>
  </si>
  <si>
    <t>12月</t>
    <rPh sb="2" eb="3">
      <t>ガツ</t>
    </rPh>
    <phoneticPr fontId="5"/>
  </si>
  <si>
    <t>時間＝【Ｉ】</t>
    <rPh sb="0" eb="2">
      <t>ジカン</t>
    </rPh>
    <phoneticPr fontId="5"/>
  </si>
  <si>
    <t>（3）</t>
  </si>
  <si>
    <t>（4）</t>
  </si>
  <si>
    <t>7月</t>
    <rPh sb="1" eb="2">
      <t>ガツ</t>
    </rPh>
    <phoneticPr fontId="5"/>
  </si>
  <si>
    <t>時間＝【Ｄ】</t>
    <rPh sb="0" eb="2">
      <t>ジカン</t>
    </rPh>
    <phoneticPr fontId="5"/>
  </si>
  <si>
    <t>1月</t>
    <rPh sb="1" eb="2">
      <t>ガツ</t>
    </rPh>
    <phoneticPr fontId="5"/>
  </si>
  <si>
    <t>時間＝【Ｊ】</t>
    <rPh sb="0" eb="2">
      <t>ジカン</t>
    </rPh>
    <phoneticPr fontId="5"/>
  </si>
  <si>
    <t>（5）</t>
  </si>
  <si>
    <t>（6）</t>
  </si>
  <si>
    <t>8月</t>
    <rPh sb="1" eb="2">
      <t>ガツ</t>
    </rPh>
    <phoneticPr fontId="5"/>
  </si>
  <si>
    <t>時間＝【Ｅ】</t>
    <rPh sb="0" eb="2">
      <t>ジカン</t>
    </rPh>
    <phoneticPr fontId="5"/>
  </si>
  <si>
    <t>2月</t>
    <rPh sb="1" eb="2">
      <t>ガツ</t>
    </rPh>
    <phoneticPr fontId="5"/>
  </si>
  <si>
    <t>時間＝【Ｋ】</t>
    <rPh sb="0" eb="2">
      <t>ジカン</t>
    </rPh>
    <phoneticPr fontId="5"/>
  </si>
  <si>
    <t>（7）</t>
  </si>
  <si>
    <t>（8）</t>
  </si>
  <si>
    <t>9月</t>
    <rPh sb="1" eb="2">
      <t>ガツ</t>
    </rPh>
    <phoneticPr fontId="5"/>
  </si>
  <si>
    <t>時間＝【Ｆ】</t>
    <rPh sb="0" eb="2">
      <t>ジカン</t>
    </rPh>
    <phoneticPr fontId="5"/>
  </si>
  <si>
    <t>（9）</t>
  </si>
  <si>
    <t>（10）</t>
  </si>
  <si>
    <t>（11）</t>
  </si>
  <si>
    <t>（12）</t>
  </si>
  <si>
    <t>（13）</t>
  </si>
  <si>
    <t>（14）</t>
  </si>
  <si>
    <t>（15）</t>
  </si>
  <si>
    <t>（16）</t>
  </si>
  <si>
    <t>（17）</t>
  </si>
  <si>
    <t>（18）</t>
  </si>
  <si>
    <t>※常勤換算人数の計算は小数点第２位以下切捨て</t>
    <rPh sb="1" eb="3">
      <t>ジョウキン</t>
    </rPh>
    <rPh sb="3" eb="5">
      <t>カンサン</t>
    </rPh>
    <rPh sb="5" eb="7">
      <t>ニンズウ</t>
    </rPh>
    <rPh sb="8" eb="10">
      <t>ケイサン</t>
    </rPh>
    <rPh sb="11" eb="14">
      <t>ショウスウテン</t>
    </rPh>
    <rPh sb="14" eb="15">
      <t>ダイ</t>
    </rPh>
    <rPh sb="16" eb="17">
      <t>イ</t>
    </rPh>
    <rPh sb="17" eb="19">
      <t>イカ</t>
    </rPh>
    <rPh sb="19" eb="20">
      <t>キ</t>
    </rPh>
    <rPh sb="20" eb="21">
      <t>ス</t>
    </rPh>
    <phoneticPr fontId="5"/>
  </si>
  <si>
    <t>（19）</t>
  </si>
  <si>
    <t>（20）</t>
  </si>
  <si>
    <t>介護職員の総勤務時間数</t>
    <rPh sb="0" eb="2">
      <t>カイゴ</t>
    </rPh>
    <rPh sb="2" eb="4">
      <t>ショクイン</t>
    </rPh>
    <rPh sb="5" eb="6">
      <t>ソウ</t>
    </rPh>
    <rPh sb="6" eb="8">
      <t>キンム</t>
    </rPh>
    <rPh sb="8" eb="11">
      <t>ジカンスウ</t>
    </rPh>
    <phoneticPr fontId="5"/>
  </si>
  <si>
    <t>⇒（ア）　　＝</t>
    <phoneticPr fontId="5"/>
  </si>
  <si>
    <t>（21）</t>
  </si>
  <si>
    <t>（22）</t>
  </si>
  <si>
    <t>（常勤換算人数の計算）</t>
    <rPh sb="1" eb="3">
      <t>ジョウキン</t>
    </rPh>
    <rPh sb="3" eb="5">
      <t>カンサン</t>
    </rPh>
    <rPh sb="5" eb="7">
      <t>ニンズウ</t>
    </rPh>
    <rPh sb="8" eb="10">
      <t>ケイサン</t>
    </rPh>
    <phoneticPr fontId="5"/>
  </si>
  <si>
    <t>⇒（ア）÷【Ａ】＝</t>
    <phoneticPr fontId="5"/>
  </si>
  <si>
    <t>人（1）</t>
    <rPh sb="0" eb="1">
      <t>ニン</t>
    </rPh>
    <phoneticPr fontId="5"/>
  </si>
  <si>
    <t>合計</t>
    <rPh sb="0" eb="2">
      <t>ゴウケイ</t>
    </rPh>
    <phoneticPr fontId="5"/>
  </si>
  <si>
    <t>⇒（イ）　　＝</t>
    <phoneticPr fontId="5"/>
  </si>
  <si>
    <t>⇒（イ）÷【Ａ】＝</t>
    <phoneticPr fontId="5"/>
  </si>
  <si>
    <t>人（2）</t>
    <rPh sb="0" eb="1">
      <t>ニン</t>
    </rPh>
    <phoneticPr fontId="5"/>
  </si>
  <si>
    <t>【Ｌ】÷実績月数</t>
    <rPh sb="4" eb="6">
      <t>ジッセキ</t>
    </rPh>
    <rPh sb="6" eb="7">
      <t>ツキ</t>
    </rPh>
    <rPh sb="7" eb="8">
      <t>スウ</t>
    </rPh>
    <phoneticPr fontId="5"/>
  </si>
  <si>
    <t>【Ｍ】÷実績月数</t>
    <rPh sb="4" eb="6">
      <t>ジッセキ</t>
    </rPh>
    <rPh sb="6" eb="7">
      <t>ツキ</t>
    </rPh>
    <rPh sb="7" eb="8">
      <t>スウ</t>
    </rPh>
    <phoneticPr fontId="5"/>
  </si>
  <si>
    <t>⇒（ウ）　　＝</t>
    <phoneticPr fontId="5"/>
  </si>
  <si>
    <t>⇒（ウ）÷【Ｂ】＝</t>
    <phoneticPr fontId="5"/>
  </si>
  <si>
    <t>人（3）</t>
    <rPh sb="0" eb="1">
      <t>ニン</t>
    </rPh>
    <phoneticPr fontId="5"/>
  </si>
  <si>
    <t>1月当たりの平均値</t>
    <rPh sb="1" eb="2">
      <t>ツキ</t>
    </rPh>
    <rPh sb="2" eb="3">
      <t>ア</t>
    </rPh>
    <rPh sb="6" eb="9">
      <t>ヘイキンチ</t>
    </rPh>
    <phoneticPr fontId="5"/>
  </si>
  <si>
    <t>【Ｎ】</t>
    <phoneticPr fontId="5"/>
  </si>
  <si>
    <t>【Ｏ】</t>
    <phoneticPr fontId="5"/>
  </si>
  <si>
    <t>⇒（エ）　　＝</t>
    <phoneticPr fontId="5"/>
  </si>
  <si>
    <t>※小数点第２位以下切捨て</t>
  </si>
  <si>
    <t>⇒（エ）÷【Ｂ】＝</t>
    <phoneticPr fontId="5"/>
  </si>
  <si>
    <t>人（4）</t>
    <rPh sb="0" eb="1">
      <t>ニン</t>
    </rPh>
    <phoneticPr fontId="5"/>
  </si>
  <si>
    <t>⇒（オ）　　＝</t>
    <phoneticPr fontId="5"/>
  </si>
  <si>
    <t>⇒（オ）÷【Ｃ】＝</t>
    <phoneticPr fontId="5"/>
  </si>
  <si>
    <t>人（5）</t>
    <rPh sb="0" eb="1">
      <t>ニン</t>
    </rPh>
    <phoneticPr fontId="5"/>
  </si>
  <si>
    <t>⇒（カ）　　＝</t>
    <phoneticPr fontId="5"/>
  </si>
  <si>
    <t>×100%＝</t>
    <phoneticPr fontId="5"/>
  </si>
  <si>
    <t>%【P】</t>
    <phoneticPr fontId="5"/>
  </si>
  <si>
    <t>⇒（カ）÷【Ｃ】＝</t>
    <phoneticPr fontId="5"/>
  </si>
  <si>
    <t>人（6）</t>
    <rPh sb="0" eb="1">
      <t>ニン</t>
    </rPh>
    <phoneticPr fontId="5"/>
  </si>
  <si>
    <t>⇒（キ）　　＝</t>
    <phoneticPr fontId="5"/>
  </si>
  <si>
    <t>⇒（キ）÷【Ｄ】＝</t>
    <phoneticPr fontId="5"/>
  </si>
  <si>
    <t>人（7）</t>
    <rPh sb="0" eb="1">
      <t>ニン</t>
    </rPh>
    <phoneticPr fontId="5"/>
  </si>
  <si>
    <t>⇒（ク）　　＝</t>
    <phoneticPr fontId="5"/>
  </si>
  <si>
    <t>【P】の値がサービス種類ごとに定められる割合以上であれば算定できます。</t>
    <rPh sb="4" eb="5">
      <t>アタイ</t>
    </rPh>
    <rPh sb="10" eb="12">
      <t>シュルイ</t>
    </rPh>
    <rPh sb="15" eb="16">
      <t>サダ</t>
    </rPh>
    <rPh sb="20" eb="22">
      <t>ワリアイ</t>
    </rPh>
    <rPh sb="22" eb="24">
      <t>イジョウ</t>
    </rPh>
    <rPh sb="28" eb="30">
      <t>サンテイ</t>
    </rPh>
    <phoneticPr fontId="5"/>
  </si>
  <si>
    <t>⇒（ク）÷【Ｄ】＝</t>
    <phoneticPr fontId="5"/>
  </si>
  <si>
    <t>人（8）</t>
    <rPh sb="0" eb="1">
      <t>ニン</t>
    </rPh>
    <phoneticPr fontId="5"/>
  </si>
  <si>
    <t>⇒（ケ）　　＝</t>
    <phoneticPr fontId="5"/>
  </si>
  <si>
    <t>サービス種類</t>
    <rPh sb="4" eb="6">
      <t>シュルイ</t>
    </rPh>
    <phoneticPr fontId="5"/>
  </si>
  <si>
    <t>割合（介護職員総数のうち）</t>
    <rPh sb="0" eb="2">
      <t>ワリアイ</t>
    </rPh>
    <rPh sb="3" eb="5">
      <t>カイゴ</t>
    </rPh>
    <rPh sb="5" eb="7">
      <t>ショクイン</t>
    </rPh>
    <rPh sb="7" eb="9">
      <t>ソウスウ</t>
    </rPh>
    <phoneticPr fontId="5"/>
  </si>
  <si>
    <t>⇒（ケ）÷【Ｅ】＝</t>
    <phoneticPr fontId="5"/>
  </si>
  <si>
    <t>人（9）</t>
    <rPh sb="0" eb="1">
      <t>ニン</t>
    </rPh>
    <phoneticPr fontId="5"/>
  </si>
  <si>
    <t>⇒（コ）　　＝</t>
    <phoneticPr fontId="5"/>
  </si>
  <si>
    <t>⇒（コ）÷【Ｅ】＝</t>
    <phoneticPr fontId="5"/>
  </si>
  <si>
    <t>人（10）</t>
    <rPh sb="0" eb="1">
      <t>ニン</t>
    </rPh>
    <phoneticPr fontId="5"/>
  </si>
  <si>
    <t>⇒（サ）　　＝</t>
    <phoneticPr fontId="5"/>
  </si>
  <si>
    <t>⇒（サ）÷【Ｆ】＝</t>
    <phoneticPr fontId="5"/>
  </si>
  <si>
    <t>人（11）</t>
    <rPh sb="0" eb="1">
      <t>ニン</t>
    </rPh>
    <phoneticPr fontId="5"/>
  </si>
  <si>
    <t>⇒（シ）　　＝</t>
    <phoneticPr fontId="5"/>
  </si>
  <si>
    <t>⇒（シ）÷【Ｆ】＝</t>
    <phoneticPr fontId="5"/>
  </si>
  <si>
    <t>人（12）</t>
    <rPh sb="0" eb="1">
      <t>ニン</t>
    </rPh>
    <phoneticPr fontId="5"/>
  </si>
  <si>
    <t>⇒（ス）　　＝</t>
    <phoneticPr fontId="5"/>
  </si>
  <si>
    <t>⇒（ス）÷【Ｇ】＝</t>
    <phoneticPr fontId="5"/>
  </si>
  <si>
    <t>人（13）</t>
    <rPh sb="0" eb="1">
      <t>ニン</t>
    </rPh>
    <phoneticPr fontId="5"/>
  </si>
  <si>
    <t>⇒（セ）　　＝</t>
    <phoneticPr fontId="5"/>
  </si>
  <si>
    <t>⇒（セ）÷【Ｇ】＝</t>
    <phoneticPr fontId="5"/>
  </si>
  <si>
    <t>人（14）</t>
    <rPh sb="0" eb="1">
      <t>ニン</t>
    </rPh>
    <phoneticPr fontId="5"/>
  </si>
  <si>
    <t>⇒（ソ）　　＝</t>
    <phoneticPr fontId="5"/>
  </si>
  <si>
    <t>⇒（ソ）÷【Ｈ】＝</t>
    <phoneticPr fontId="5"/>
  </si>
  <si>
    <t>人（15）</t>
    <rPh sb="0" eb="1">
      <t>ニン</t>
    </rPh>
    <phoneticPr fontId="5"/>
  </si>
  <si>
    <t>⇒（タ）　　＝</t>
    <phoneticPr fontId="5"/>
  </si>
  <si>
    <t>⇒（タ）÷【Ｈ】＝</t>
    <phoneticPr fontId="5"/>
  </si>
  <si>
    <t>人（16）</t>
    <rPh sb="0" eb="1">
      <t>ニン</t>
    </rPh>
    <phoneticPr fontId="5"/>
  </si>
  <si>
    <t>⇒（チ）　　＝</t>
    <phoneticPr fontId="5"/>
  </si>
  <si>
    <t>⇒（チ）÷【Ｉ】＝</t>
    <phoneticPr fontId="5"/>
  </si>
  <si>
    <t>人（17）</t>
    <rPh sb="0" eb="1">
      <t>ニン</t>
    </rPh>
    <phoneticPr fontId="5"/>
  </si>
  <si>
    <t>⇒（ツ）　　＝</t>
    <phoneticPr fontId="5"/>
  </si>
  <si>
    <t>⇒（ツ）÷【Ｉ】＝</t>
    <phoneticPr fontId="5"/>
  </si>
  <si>
    <t>人（18）</t>
    <rPh sb="0" eb="1">
      <t>ニン</t>
    </rPh>
    <phoneticPr fontId="5"/>
  </si>
  <si>
    <t>⇒（テ）　　＝</t>
    <phoneticPr fontId="5"/>
  </si>
  <si>
    <t>⇒（テ）÷【Ｊ】＝</t>
    <phoneticPr fontId="5"/>
  </si>
  <si>
    <t>人（19）</t>
    <rPh sb="0" eb="1">
      <t>ニン</t>
    </rPh>
    <phoneticPr fontId="5"/>
  </si>
  <si>
    <t>⇒（ト）　　＝</t>
    <phoneticPr fontId="5"/>
  </si>
  <si>
    <t>⇒（ト）÷【Ｊ】＝</t>
    <phoneticPr fontId="5"/>
  </si>
  <si>
    <t>人（20）</t>
    <rPh sb="0" eb="1">
      <t>ニン</t>
    </rPh>
    <phoneticPr fontId="5"/>
  </si>
  <si>
    <t>⇒（ナ）　　＝</t>
    <phoneticPr fontId="5"/>
  </si>
  <si>
    <t>⇒（ナ）÷【Ｋ】＝</t>
    <phoneticPr fontId="5"/>
  </si>
  <si>
    <t>人（21）</t>
    <rPh sb="0" eb="1">
      <t>ニン</t>
    </rPh>
    <phoneticPr fontId="5"/>
  </si>
  <si>
    <t>⇒（ニ）　　＝</t>
    <phoneticPr fontId="5"/>
  </si>
  <si>
    <t>⇒（ニ）÷【Ｋ】＝</t>
    <phoneticPr fontId="5"/>
  </si>
  <si>
    <t>人（22）</t>
    <rPh sb="0" eb="1">
      <t>ニン</t>
    </rPh>
    <phoneticPr fontId="5"/>
  </si>
  <si>
    <t>直接提供職員</t>
    <rPh sb="0" eb="2">
      <t>チョクセツ</t>
    </rPh>
    <rPh sb="2" eb="4">
      <t>テイキョウ</t>
    </rPh>
    <rPh sb="4" eb="6">
      <t>ショクイン</t>
    </rPh>
    <phoneticPr fontId="5"/>
  </si>
  <si>
    <t>勤続年数3年以上職員</t>
    <rPh sb="0" eb="2">
      <t>キンゾク</t>
    </rPh>
    <rPh sb="2" eb="4">
      <t>ネンスウ</t>
    </rPh>
    <rPh sb="5" eb="8">
      <t>ネンイジョウ</t>
    </rPh>
    <rPh sb="8" eb="10">
      <t>ショクイン</t>
    </rPh>
    <phoneticPr fontId="5"/>
  </si>
  <si>
    <t>保険給付の請求のための証明書の交付</t>
    <rPh sb="0" eb="2">
      <t>ホケン</t>
    </rPh>
    <rPh sb="2" eb="4">
      <t>キュウフ</t>
    </rPh>
    <rPh sb="5" eb="7">
      <t>セイキュウ</t>
    </rPh>
    <rPh sb="11" eb="14">
      <t>ショウメイショ</t>
    </rPh>
    <rPh sb="15" eb="17">
      <t>コウフ</t>
    </rPh>
    <phoneticPr fontId="5"/>
  </si>
  <si>
    <t>・サービス提供証明書控</t>
    <rPh sb="5" eb="7">
      <t>テイキョウ</t>
    </rPh>
    <rPh sb="7" eb="9">
      <t>ショウメイ</t>
    </rPh>
    <rPh sb="9" eb="10">
      <t>ショ</t>
    </rPh>
    <rPh sb="10" eb="11">
      <t>ヒカ</t>
    </rPh>
    <phoneticPr fontId="5"/>
  </si>
  <si>
    <t>指定通所介護の基本取扱方針</t>
    <rPh sb="0" eb="2">
      <t>シテイ</t>
    </rPh>
    <rPh sb="2" eb="4">
      <t>ツウショ</t>
    </rPh>
    <rPh sb="4" eb="6">
      <t>カイゴ</t>
    </rPh>
    <rPh sb="7" eb="9">
      <t>キホン</t>
    </rPh>
    <rPh sb="9" eb="11">
      <t>トリアツカイ</t>
    </rPh>
    <rPh sb="11" eb="13">
      <t>ホウシン</t>
    </rPh>
    <phoneticPr fontId="5"/>
  </si>
  <si>
    <t>・通所介護計画書
・居宅サービス計画書</t>
    <rPh sb="1" eb="3">
      <t>ツウショ</t>
    </rPh>
    <rPh sb="3" eb="5">
      <t>カイゴ</t>
    </rPh>
    <rPh sb="5" eb="7">
      <t>ケイカク</t>
    </rPh>
    <rPh sb="7" eb="8">
      <t>ショ</t>
    </rPh>
    <rPh sb="10" eb="12">
      <t>キョタク</t>
    </rPh>
    <rPh sb="16" eb="18">
      <t>ケイカク</t>
    </rPh>
    <rPh sb="18" eb="19">
      <t>ショ</t>
    </rPh>
    <phoneticPr fontId="5"/>
  </si>
  <si>
    <t>（１）宿泊サービスの提供</t>
    <rPh sb="3" eb="5">
      <t>シュクハク</t>
    </rPh>
    <rPh sb="10" eb="12">
      <t>テイキョウ</t>
    </rPh>
    <phoneticPr fontId="5"/>
  </si>
  <si>
    <t>行っていない</t>
    <rPh sb="0" eb="1">
      <t>オコナ</t>
    </rPh>
    <phoneticPr fontId="5"/>
  </si>
  <si>
    <t>（３）宿泊サービス提供時の人員配置</t>
    <rPh sb="3" eb="5">
      <t>シュクハク</t>
    </rPh>
    <rPh sb="9" eb="11">
      <t>テイキョウ</t>
    </rPh>
    <rPh sb="11" eb="12">
      <t>ジ</t>
    </rPh>
    <rPh sb="13" eb="15">
      <t>ジンイン</t>
    </rPh>
    <rPh sb="15" eb="17">
      <t>ハイチ</t>
    </rPh>
    <phoneticPr fontId="5"/>
  </si>
  <si>
    <t>延べ利用者数</t>
    <rPh sb="0" eb="1">
      <t>ノ</t>
    </rPh>
    <rPh sb="2" eb="5">
      <t>リヨウシャ</t>
    </rPh>
    <rPh sb="5" eb="6">
      <t>カズ</t>
    </rPh>
    <phoneticPr fontId="5"/>
  </si>
  <si>
    <t>（４）宿泊室</t>
    <rPh sb="3" eb="6">
      <t>シュクハクシツ</t>
    </rPh>
    <phoneticPr fontId="5"/>
  </si>
  <si>
    <t>名</t>
    <rPh sb="0" eb="1">
      <t>メイ</t>
    </rPh>
    <phoneticPr fontId="5"/>
  </si>
  <si>
    <t>その他</t>
    <rPh sb="2" eb="3">
      <t>タ</t>
    </rPh>
    <phoneticPr fontId="5"/>
  </si>
  <si>
    <t>（職種と人数を記載）</t>
    <rPh sb="1" eb="3">
      <t>ショクシュ</t>
    </rPh>
    <rPh sb="4" eb="6">
      <t>ニンズウ</t>
    </rPh>
    <rPh sb="7" eb="9">
      <t>キサイ</t>
    </rPh>
    <phoneticPr fontId="5"/>
  </si>
  <si>
    <t>泊　　　　日</t>
    <rPh sb="0" eb="1">
      <t>ハク</t>
    </rPh>
    <rPh sb="5" eb="6">
      <t>ニチ</t>
    </rPh>
    <phoneticPr fontId="5"/>
  </si>
  <si>
    <t>床面積</t>
    <rPh sb="0" eb="3">
      <t>ユカメンセキ</t>
    </rPh>
    <phoneticPr fontId="5"/>
  </si>
  <si>
    <t>１人当たり
床面積</t>
    <rPh sb="0" eb="2">
      <t>ヒトリ</t>
    </rPh>
    <rPh sb="2" eb="3">
      <t>ア</t>
    </rPh>
    <rPh sb="6" eb="9">
      <t>ユカメンセキ</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</si>
  <si>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</si>
  <si>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　　　日</t>
    <rPh sb="3" eb="4">
      <t>ニチ</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</si>
  <si>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</si>
  <si>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</si>
  <si>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利用料金
（１人・１泊）</t>
    <rPh sb="0" eb="2">
      <t>リヨウ</t>
    </rPh>
    <rPh sb="2" eb="4">
      <t>リョウキン</t>
    </rPh>
    <rPh sb="7" eb="8">
      <t>ニン</t>
    </rPh>
    <rPh sb="10" eb="11">
      <t>ハク</t>
    </rPh>
    <phoneticPr fontId="5"/>
  </si>
  <si>
    <t>　　　　　　　　　　　円</t>
    <rPh sb="11" eb="12">
      <t>エン</t>
    </rPh>
    <phoneticPr fontId="5"/>
  </si>
  <si>
    <t>　　　　　　　　　　　　　　　平方メートル</t>
    <rPh sb="15" eb="17">
      <t>ヘイホウ</t>
    </rPh>
    <phoneticPr fontId="5"/>
  </si>
  <si>
    <t>　　　　　　　　　　　　平方メートル</t>
    <rPh sb="12" eb="14">
      <t>ヘイホウ</t>
    </rPh>
    <phoneticPr fontId="5"/>
  </si>
  <si>
    <t>〒</t>
    <phoneticPr fontId="5"/>
  </si>
  <si>
    <t>月ごとの実人数及び延べ人数を記載すること。</t>
    <phoneticPr fontId="5"/>
  </si>
  <si>
    <t>うち、
加算を算定した者の人数</t>
    <rPh sb="4" eb="6">
      <t>カサン</t>
    </rPh>
    <rPh sb="7" eb="9">
      <t>サンテイ</t>
    </rPh>
    <rPh sb="11" eb="12">
      <t>モノ</t>
    </rPh>
    <rPh sb="13" eb="14">
      <t>ニン</t>
    </rPh>
    <rPh sb="14" eb="15">
      <t>スウ</t>
    </rPh>
    <phoneticPr fontId="5"/>
  </si>
  <si>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5"/>
  </si>
  <si>
    <t>最大宿泊人数
（１泊あたり）</t>
    <rPh sb="0" eb="2">
      <t>サイダイ</t>
    </rPh>
    <rPh sb="2" eb="4">
      <t>シュクハク</t>
    </rPh>
    <rPh sb="4" eb="6">
      <t>ニンズウ</t>
    </rPh>
    <rPh sb="9" eb="10">
      <t>ハク</t>
    </rPh>
    <phoneticPr fontId="5"/>
  </si>
  <si>
    <t>　　　　　名</t>
    <rPh sb="5" eb="6">
      <t>メイ</t>
    </rPh>
    <phoneticPr fontId="5"/>
  </si>
  <si>
    <t>名　　</t>
    <rPh sb="0" eb="1">
      <t>メイ</t>
    </rPh>
    <phoneticPr fontId="5"/>
  </si>
  <si>
    <t>連続最長利用者の利用期間
（注１）</t>
    <rPh sb="0" eb="2">
      <t>レンゾク</t>
    </rPh>
    <rPh sb="2" eb="4">
      <t>サイチョウ</t>
    </rPh>
    <rPh sb="4" eb="6">
      <t>リヨウ</t>
    </rPh>
    <rPh sb="6" eb="7">
      <t>シャ</t>
    </rPh>
    <rPh sb="8" eb="10">
      <t>リヨウ</t>
    </rPh>
    <rPh sb="10" eb="12">
      <t>キカン</t>
    </rPh>
    <rPh sb="14" eb="15">
      <t>チュウ</t>
    </rPh>
    <phoneticPr fontId="5"/>
  </si>
  <si>
    <t>注１：月をまたいで利用した場合は、前月にカウントする。（例　3/28～4/2利用の場合→３月に「５泊６日」）</t>
    <rPh sb="0" eb="1">
      <t>チュウ</t>
    </rPh>
    <rPh sb="3" eb="4">
      <t>ツキ</t>
    </rPh>
    <rPh sb="9" eb="11">
      <t>リヨウ</t>
    </rPh>
    <rPh sb="13" eb="15">
      <t>バアイ</t>
    </rPh>
    <rPh sb="17" eb="19">
      <t>ゼンゲツ</t>
    </rPh>
    <rPh sb="28" eb="29">
      <t>レイ</t>
    </rPh>
    <rPh sb="38" eb="40">
      <t>リヨウ</t>
    </rPh>
    <rPh sb="41" eb="43">
      <t>バアイ</t>
    </rPh>
    <rPh sb="45" eb="46">
      <t>ガツ</t>
    </rPh>
    <rPh sb="49" eb="50">
      <t>ハク</t>
    </rPh>
    <rPh sb="51" eb="52">
      <t>ニチ</t>
    </rPh>
    <phoneticPr fontId="5"/>
  </si>
  <si>
    <t>傷病等の理由により減算しなかった利用者（延べ利用者数）</t>
    <rPh sb="0" eb="2">
      <t>ショウビョウ</t>
    </rPh>
    <rPh sb="2" eb="3">
      <t>トウ</t>
    </rPh>
    <rPh sb="4" eb="6">
      <t>リユウ</t>
    </rPh>
    <rPh sb="9" eb="11">
      <t>ゲンサン</t>
    </rPh>
    <rPh sb="16" eb="19">
      <t>リヨウシャ</t>
    </rPh>
    <rPh sb="20" eb="21">
      <t>ノ</t>
    </rPh>
    <rPh sb="22" eb="25">
      <t>リヨウシャ</t>
    </rPh>
    <rPh sb="25" eb="26">
      <t>カズ</t>
    </rPh>
    <phoneticPr fontId="5"/>
  </si>
  <si>
    <t>150単位</t>
    <rPh sb="3" eb="5">
      <t>タンイ</t>
    </rPh>
    <phoneticPr fontId="5"/>
  </si>
  <si>
    <t>７　宿泊サービスの状況</t>
    <rPh sb="2" eb="4">
      <t>シュクハク</t>
    </rPh>
    <rPh sb="9" eb="11">
      <t>ジョウキョウ</t>
    </rPh>
    <phoneticPr fontId="5"/>
  </si>
  <si>
    <t>同一建物の該当</t>
    <rPh sb="0" eb="2">
      <t>ドウイツ</t>
    </rPh>
    <rPh sb="2" eb="4">
      <t>タテモノ</t>
    </rPh>
    <rPh sb="5" eb="7">
      <t>ガイトウ</t>
    </rPh>
    <phoneticPr fontId="5"/>
  </si>
  <si>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5"/>
  </si>
  <si>
    <t>→同一建物の該当「有」の場合のみ、（２）を記載すること。</t>
    <rPh sb="1" eb="3">
      <t>ドウイツ</t>
    </rPh>
    <rPh sb="3" eb="5">
      <t>タテモノ</t>
    </rPh>
    <rPh sb="6" eb="8">
      <t>ガイトウ</t>
    </rPh>
    <rPh sb="9" eb="10">
      <t>ア</t>
    </rPh>
    <rPh sb="12" eb="14">
      <t>バアイ</t>
    </rPh>
    <rPh sb="21" eb="23">
      <t>キサイ</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</si>
  <si>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</si>
  <si>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生活相談員は、社会福祉主事任用資格を有する者又はこれらと同等以上の能力を有する者（※1）が配置されていますか。</t>
    <phoneticPr fontId="5"/>
  </si>
  <si>
    <t>　　（　　　　　　　　　　　　　　　　　　）</t>
    <phoneticPr fontId="5"/>
  </si>
  <si>
    <t>サービスの提供に要した費用の支払いを受けた際、領収証を交付していますか。</t>
    <phoneticPr fontId="5"/>
  </si>
  <si>
    <t>上記の領収証には、それぞれ個別の費用ごとに区分して記載していますか。</t>
    <phoneticPr fontId="5"/>
  </si>
  <si>
    <t>サービス担当者会議等において利用者若しくはその家族の個人情報を用いる場合の同意を書面により得ていますか。</t>
    <phoneticPr fontId="5"/>
  </si>
  <si>
    <t>（参考）確認資料</t>
    <rPh sb="1" eb="3">
      <t>サンコウ</t>
    </rPh>
    <rPh sb="4" eb="6">
      <t>カクニン</t>
    </rPh>
    <rPh sb="6" eb="8">
      <t>シリョウ</t>
    </rPh>
    <phoneticPr fontId="9"/>
  </si>
  <si>
    <t>９時間以上10時間未満の日常生活上の世話を実施</t>
    <rPh sb="1" eb="3">
      <t>ジカン</t>
    </rPh>
    <rPh sb="3" eb="5">
      <t>イジョウ</t>
    </rPh>
    <rPh sb="7" eb="9">
      <t>ジカン</t>
    </rPh>
    <rPh sb="9" eb="11">
      <t>ミマン</t>
    </rPh>
    <rPh sb="12" eb="14">
      <t>ニチジョウ</t>
    </rPh>
    <rPh sb="14" eb="16">
      <t>セイカツ</t>
    </rPh>
    <rPh sb="16" eb="17">
      <t>ジョウ</t>
    </rPh>
    <rPh sb="18" eb="20">
      <t>セワ</t>
    </rPh>
    <rPh sb="21" eb="23">
      <t>ジッシ</t>
    </rPh>
    <phoneticPr fontId="5"/>
  </si>
  <si>
    <t>10時間以上11時間未満の日常生活上の世話を実施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5"/>
  </si>
  <si>
    <t>11時間以上12時間未満の日常生活上の世話を実施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</si>
  <si>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</si>
  <si>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</si>
  <si>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　４　加算・減算の算定にあたっては、告示・通知等を確認のうえ、適正な算定を行うこと。</t>
    <rPh sb="3" eb="5">
      <t>カサン</t>
    </rPh>
    <rPh sb="6" eb="8">
      <t>ゲンサン</t>
    </rPh>
    <rPh sb="9" eb="11">
      <t>サンテイ</t>
    </rPh>
    <rPh sb="18" eb="20">
      <t>コクジ</t>
    </rPh>
    <rPh sb="21" eb="23">
      <t>ツウチ</t>
    </rPh>
    <rPh sb="23" eb="24">
      <t>トウ</t>
    </rPh>
    <rPh sb="25" eb="27">
      <t>カクニン</t>
    </rPh>
    <rPh sb="31" eb="33">
      <t>テキセイ</t>
    </rPh>
    <rPh sb="34" eb="36">
      <t>サンテイ</t>
    </rPh>
    <rPh sb="37" eb="38">
      <t>オコナ</t>
    </rPh>
    <phoneticPr fontId="5"/>
  </si>
  <si>
    <t>（1）</t>
    <phoneticPr fontId="5"/>
  </si>
  <si>
    <t>【Ｌ】</t>
    <phoneticPr fontId="5"/>
  </si>
  <si>
    <t>【Ｍ】</t>
    <phoneticPr fontId="5"/>
  </si>
  <si>
    <t>【O】</t>
    <phoneticPr fontId="5"/>
  </si>
  <si>
    <t>【N】</t>
    <phoneticPr fontId="5"/>
  </si>
  <si>
    <t>2　各月の、直接提供職員の総勤務時間数と勤続年数３年以上の直接提供職員の総勤務時間数の実績は何時間でしたか？実績数を元に、常勤換算により人数を計算してください。</t>
    <phoneticPr fontId="5"/>
  </si>
  <si>
    <t>指定通所介護の提供は、利用者の要介護状態の軽減又は悪化の防止に資するよう目標を設定し、計画的に行われていますか。</t>
    <rPh sb="0" eb="2">
      <t>シテイ</t>
    </rPh>
    <rPh sb="2" eb="4">
      <t>ツウショ</t>
    </rPh>
    <rPh sb="4" eb="6">
      <t>カイゴ</t>
    </rPh>
    <rPh sb="7" eb="9">
      <t>テイキョウ</t>
    </rPh>
    <rPh sb="11" eb="14">
      <t>リヨウシャ</t>
    </rPh>
    <rPh sb="15" eb="16">
      <t>ヨウ</t>
    </rPh>
    <rPh sb="16" eb="18">
      <t>カイゴ</t>
    </rPh>
    <rPh sb="18" eb="20">
      <t>ジョウタイ</t>
    </rPh>
    <rPh sb="21" eb="23">
      <t>ケイゲン</t>
    </rPh>
    <rPh sb="23" eb="24">
      <t>マタ</t>
    </rPh>
    <rPh sb="25" eb="27">
      <t>アッカ</t>
    </rPh>
    <rPh sb="28" eb="30">
      <t>ボウシ</t>
    </rPh>
    <rPh sb="31" eb="32">
      <t>シ</t>
    </rPh>
    <rPh sb="36" eb="38">
      <t>モクヒョウ</t>
    </rPh>
    <rPh sb="39" eb="41">
      <t>セッテイ</t>
    </rPh>
    <rPh sb="43" eb="45">
      <t>ケイカク</t>
    </rPh>
    <rPh sb="45" eb="46">
      <t>テキ</t>
    </rPh>
    <rPh sb="47" eb="48">
      <t>オコナ</t>
    </rPh>
    <phoneticPr fontId="5"/>
  </si>
  <si>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5"/>
  </si>
  <si>
    <t>イ　内部通報、事故報告に対応している</t>
    <rPh sb="2" eb="4">
      <t>ナイブ</t>
    </rPh>
    <rPh sb="4" eb="6">
      <t>ツウホウ</t>
    </rPh>
    <rPh sb="7" eb="9">
      <t>ジコ</t>
    </rPh>
    <rPh sb="9" eb="11">
      <t>ホウコク</t>
    </rPh>
    <rPh sb="12" eb="14">
      <t>タイオウ</t>
    </rPh>
    <phoneticPr fontId="5"/>
  </si>
  <si>
    <t>エ　法令遵守規定を整備している</t>
    <rPh sb="2" eb="4">
      <t>ホウレイ</t>
    </rPh>
    <rPh sb="4" eb="6">
      <t>ジュンシュ</t>
    </rPh>
    <rPh sb="6" eb="8">
      <t>キテイ</t>
    </rPh>
    <rPh sb="9" eb="11">
      <t>セイビ</t>
    </rPh>
    <phoneticPr fontId="5"/>
  </si>
  <si>
    <t>オ　その他（　　　　　　　　　　　　　　　）</t>
    <rPh sb="4" eb="5">
      <t>タ</t>
    </rPh>
    <phoneticPr fontId="5"/>
  </si>
  <si>
    <t>・研修参加状況等がわかる書類</t>
    <rPh sb="1" eb="3">
      <t>ケンシュウ</t>
    </rPh>
    <rPh sb="3" eb="5">
      <t>サンカ</t>
    </rPh>
    <rPh sb="5" eb="7">
      <t>ジョウキョウ</t>
    </rPh>
    <rPh sb="7" eb="8">
      <t>トウ</t>
    </rPh>
    <rPh sb="12" eb="14">
      <t>ショルイ</t>
    </rPh>
    <phoneticPr fontId="5"/>
  </si>
  <si>
    <t>通所介護計画書の作成</t>
    <rPh sb="0" eb="2">
      <t>ツウショ</t>
    </rPh>
    <rPh sb="2" eb="4">
      <t>カイゴ</t>
    </rPh>
    <rPh sb="4" eb="7">
      <t>ケイカクショ</t>
    </rPh>
    <rPh sb="8" eb="10">
      <t>サクセイ</t>
    </rPh>
    <phoneticPr fontId="5"/>
  </si>
  <si>
    <t>・通所介護計画書</t>
    <rPh sb="1" eb="3">
      <t>ツウショ</t>
    </rPh>
    <rPh sb="3" eb="5">
      <t>カイゴ</t>
    </rPh>
    <rPh sb="5" eb="7">
      <t>ケイカク</t>
    </rPh>
    <rPh sb="7" eb="8">
      <t>ショ</t>
    </rPh>
    <phoneticPr fontId="5"/>
  </si>
  <si>
    <t>通所介護計画書を利用者に交付していますか。</t>
    <rPh sb="0" eb="2">
      <t>ツウショ</t>
    </rPh>
    <rPh sb="2" eb="4">
      <t>カイゴ</t>
    </rPh>
    <phoneticPr fontId="5"/>
  </si>
  <si>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5"/>
  </si>
  <si>
    <t>利用者に関する市町村への通知</t>
    <rPh sb="0" eb="3">
      <t>リヨウシャ</t>
    </rPh>
    <rPh sb="4" eb="5">
      <t>カン</t>
    </rPh>
    <rPh sb="7" eb="10">
      <t>シチョウソン</t>
    </rPh>
    <rPh sb="12" eb="14">
      <t>ツウチ</t>
    </rPh>
    <phoneticPr fontId="5"/>
  </si>
  <si>
    <t>緊急時等の対応</t>
    <rPh sb="0" eb="3">
      <t>キンキュウジ</t>
    </rPh>
    <rPh sb="3" eb="4">
      <t>トウ</t>
    </rPh>
    <rPh sb="5" eb="7">
      <t>タイオウ</t>
    </rPh>
    <phoneticPr fontId="5"/>
  </si>
  <si>
    <t>管理者の責務</t>
    <rPh sb="0" eb="3">
      <t>カンリシャ</t>
    </rPh>
    <rPh sb="4" eb="6">
      <t>セキム</t>
    </rPh>
    <phoneticPr fontId="5"/>
  </si>
  <si>
    <t>運営規程</t>
    <rPh sb="0" eb="2">
      <t>ウンエイ</t>
    </rPh>
    <rPh sb="2" eb="4">
      <t>キテイ</t>
    </rPh>
    <phoneticPr fontId="5"/>
  </si>
  <si>
    <t>勤務体制の
確保等</t>
    <rPh sb="0" eb="2">
      <t>キンム</t>
    </rPh>
    <rPh sb="2" eb="4">
      <t>タイセイ</t>
    </rPh>
    <rPh sb="6" eb="9">
      <t>カクホトウ</t>
    </rPh>
    <phoneticPr fontId="5"/>
  </si>
  <si>
    <t>平日</t>
    <rPh sb="0" eb="2">
      <t>ヘイジツ</t>
    </rPh>
    <phoneticPr fontId="5"/>
  </si>
  <si>
    <t>土曜</t>
    <rPh sb="0" eb="2">
      <t>ドヨウ</t>
    </rPh>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</si>
  <si>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</si>
  <si>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</si>
  <si>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</si>
  <si>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</si>
  <si>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</si>
  <si>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項目</t>
    <rPh sb="0" eb="2">
      <t>コウモク</t>
    </rPh>
    <phoneticPr fontId="5"/>
  </si>
  <si>
    <t>内　　　　容</t>
    <rPh sb="0" eb="6">
      <t>ナイヨウ</t>
    </rPh>
    <phoneticPr fontId="5"/>
  </si>
  <si>
    <t>　　苦情件数　：　月　　　　件程度
　　苦情相談窓口の設置　：　有　・　無
　　相談窓口担当者　：　</t>
    <rPh sb="2" eb="4">
      <t>クジョウ</t>
    </rPh>
    <rPh sb="4" eb="6">
      <t>ケンスウ</t>
    </rPh>
    <rPh sb="9" eb="10">
      <t>ツキ</t>
    </rPh>
    <rPh sb="14" eb="15">
      <t>ケン</t>
    </rPh>
    <rPh sb="15" eb="17">
      <t>テイド</t>
    </rPh>
    <phoneticPr fontId="5"/>
  </si>
  <si>
    <t>事故発生時の対応</t>
    <rPh sb="0" eb="2">
      <t>ジコ</t>
    </rPh>
    <rPh sb="2" eb="4">
      <t>ハッセイ</t>
    </rPh>
    <rPh sb="4" eb="5">
      <t>ジ</t>
    </rPh>
    <rPh sb="6" eb="8">
      <t>タイオウ</t>
    </rPh>
    <phoneticPr fontId="5"/>
  </si>
  <si>
    <t>・損害賠償関係書類</t>
    <rPh sb="1" eb="3">
      <t>ソンガイ</t>
    </rPh>
    <rPh sb="3" eb="5">
      <t>バイショウ</t>
    </rPh>
    <rPh sb="5" eb="7">
      <t>カンケイ</t>
    </rPh>
    <rPh sb="7" eb="9">
      <t>ショルイ</t>
    </rPh>
    <phoneticPr fontId="5"/>
  </si>
  <si>
    <t>・事故再発防止検討記録</t>
    <rPh sb="1" eb="3">
      <t>ジコ</t>
    </rPh>
    <rPh sb="3" eb="5">
      <t>サイハツ</t>
    </rPh>
    <rPh sb="5" eb="7">
      <t>ボウシ</t>
    </rPh>
    <rPh sb="7" eb="9">
      <t>ケントウ</t>
    </rPh>
    <rPh sb="9" eb="11">
      <t>キロク</t>
    </rPh>
    <phoneticPr fontId="5"/>
  </si>
  <si>
    <t>会計の区分</t>
    <rPh sb="0" eb="2">
      <t>カイケイ</t>
    </rPh>
    <rPh sb="3" eb="4">
      <t>ク</t>
    </rPh>
    <rPh sb="4" eb="5">
      <t>ブン</t>
    </rPh>
    <phoneticPr fontId="5"/>
  </si>
  <si>
    <t>掲示</t>
    <rPh sb="0" eb="2">
      <t>ケイジ</t>
    </rPh>
    <phoneticPr fontId="5"/>
  </si>
  <si>
    <t>秘密保持等</t>
    <rPh sb="0" eb="2">
      <t>ヒミツ</t>
    </rPh>
    <rPh sb="2" eb="4">
      <t>ホジ</t>
    </rPh>
    <rPh sb="4" eb="5">
      <t>トウ</t>
    </rPh>
    <phoneticPr fontId="5"/>
  </si>
  <si>
    <t>・利用者及び家族の同意書</t>
    <rPh sb="1" eb="4">
      <t>リヨウシャ</t>
    </rPh>
    <rPh sb="4" eb="5">
      <t>オヨ</t>
    </rPh>
    <rPh sb="6" eb="8">
      <t>カゾク</t>
    </rPh>
    <rPh sb="9" eb="11">
      <t>ドウイ</t>
    </rPh>
    <rPh sb="11" eb="12">
      <t>ショ</t>
    </rPh>
    <phoneticPr fontId="5"/>
  </si>
  <si>
    <t>広告</t>
    <rPh sb="0" eb="2">
      <t>コウコク</t>
    </rPh>
    <phoneticPr fontId="5"/>
  </si>
  <si>
    <t>広告内容が虚偽又は誇大なものとなっていませんか。</t>
    <rPh sb="0" eb="2">
      <t>コウコク</t>
    </rPh>
    <rPh sb="2" eb="4">
      <t>ナイヨウ</t>
    </rPh>
    <rPh sb="5" eb="7">
      <t>キョギ</t>
    </rPh>
    <rPh sb="7" eb="8">
      <t>マタ</t>
    </rPh>
    <rPh sb="9" eb="11">
      <t>コダイ</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</si>
  <si>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</si>
  <si>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苦情処理</t>
    <rPh sb="0" eb="2">
      <t>クジョウ</t>
    </rPh>
    <rPh sb="2" eb="4">
      <t>ショリ</t>
    </rPh>
    <phoneticPr fontId="5"/>
  </si>
  <si>
    <t>ｻｰﾋﾞｽ提供時間</t>
    <rPh sb="5" eb="7">
      <t>テイキョウ</t>
    </rPh>
    <rPh sb="7" eb="9">
      <t>ジカン</t>
    </rPh>
    <phoneticPr fontId="5"/>
  </si>
  <si>
    <t>従業者が、正当な理由なく、業務上知り得た利用者又はその家族の秘密を漏らすことのないよう必要な措置を講じていますか。</t>
    <rPh sb="0" eb="3">
      <t>ジュウギョウシャ</t>
    </rPh>
    <rPh sb="5" eb="7">
      <t>セイトウ</t>
    </rPh>
    <rPh sb="8" eb="10">
      <t>リユウ</t>
    </rPh>
    <rPh sb="13" eb="16">
      <t>ギョウムジョウ</t>
    </rPh>
    <rPh sb="16" eb="17">
      <t>シ</t>
    </rPh>
    <rPh sb="18" eb="19">
      <t>エ</t>
    </rPh>
    <rPh sb="20" eb="23">
      <t>リヨウシャ</t>
    </rPh>
    <rPh sb="23" eb="24">
      <t>マタ</t>
    </rPh>
    <rPh sb="27" eb="29">
      <t>カゾク</t>
    </rPh>
    <rPh sb="30" eb="32">
      <t>ヒミツ</t>
    </rPh>
    <rPh sb="33" eb="34">
      <t>モ</t>
    </rPh>
    <rPh sb="43" eb="45">
      <t>ヒツヨウ</t>
    </rPh>
    <rPh sb="46" eb="48">
      <t>ソチ</t>
    </rPh>
    <rPh sb="49" eb="50">
      <t>コウ</t>
    </rPh>
    <phoneticPr fontId="5"/>
  </si>
  <si>
    <t>従業者であった者が、正当な理由なく、その業務上知り得た利用者またはその家族の秘密を漏らすことのないよう必要な措置を講じていますか。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5" eb="37">
      <t>カゾク</t>
    </rPh>
    <rPh sb="38" eb="40">
      <t>ヒミツ</t>
    </rPh>
    <rPh sb="41" eb="42">
      <t>モ</t>
    </rPh>
    <rPh sb="51" eb="53">
      <t>ヒツヨウ</t>
    </rPh>
    <rPh sb="54" eb="56">
      <t>ソチ</t>
    </rPh>
    <rPh sb="57" eb="58">
      <t>コウ</t>
    </rPh>
    <phoneticPr fontId="5"/>
  </si>
  <si>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</si>
  <si>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</si>
  <si>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5"/>
  </si>
  <si>
    <t>Ⅴ　変更の届出等</t>
    <rPh sb="2" eb="4">
      <t>ヘンコウ</t>
    </rPh>
    <rPh sb="5" eb="6">
      <t>トドケ</t>
    </rPh>
    <rPh sb="6" eb="7">
      <t>デ</t>
    </rPh>
    <rPh sb="7" eb="8">
      <t>トウ</t>
    </rPh>
    <phoneticPr fontId="5"/>
  </si>
  <si>
    <t>変更の届出等</t>
    <rPh sb="0" eb="2">
      <t>ヘンコウ</t>
    </rPh>
    <rPh sb="3" eb="5">
      <t>トドケデ</t>
    </rPh>
    <rPh sb="5" eb="6">
      <t>トウ</t>
    </rPh>
    <phoneticPr fontId="5"/>
  </si>
  <si>
    <t>・届出書類の控</t>
    <rPh sb="1" eb="2">
      <t>トドケ</t>
    </rPh>
    <rPh sb="2" eb="3">
      <t>デ</t>
    </rPh>
    <rPh sb="3" eb="5">
      <t>ショルイ</t>
    </rPh>
    <rPh sb="6" eb="7">
      <t>ヒカ</t>
    </rPh>
    <phoneticPr fontId="5"/>
  </si>
  <si>
    <t>栄養ケア計画及び作成・変更に係る一連の書類</t>
    <rPh sb="0" eb="2">
      <t>エイヨウ</t>
    </rPh>
    <rPh sb="4" eb="6">
      <t>ケイカク</t>
    </rPh>
    <rPh sb="6" eb="7">
      <t>オヨ</t>
    </rPh>
    <rPh sb="8" eb="10">
      <t>サクセイ</t>
    </rPh>
    <rPh sb="11" eb="13">
      <t>ヘンコウ</t>
    </rPh>
    <rPh sb="14" eb="15">
      <t>カカ</t>
    </rPh>
    <rPh sb="16" eb="18">
      <t>イチレン</t>
    </rPh>
    <rPh sb="19" eb="21">
      <t>ショルイ</t>
    </rPh>
    <phoneticPr fontId="5"/>
  </si>
  <si>
    <t>口腔機能改善管理指導計画及び作成・変更に係る一連の書類</t>
    <rPh sb="0" eb="2">
      <t>コウクウ</t>
    </rPh>
    <rPh sb="2" eb="4">
      <t>キノウ</t>
    </rPh>
    <rPh sb="4" eb="6">
      <t>カイゼン</t>
    </rPh>
    <rPh sb="6" eb="8">
      <t>カンリ</t>
    </rPh>
    <rPh sb="8" eb="10">
      <t>シドウ</t>
    </rPh>
    <rPh sb="10" eb="12">
      <t>ケイカク</t>
    </rPh>
    <rPh sb="12" eb="13">
      <t>オヨ</t>
    </rPh>
    <rPh sb="14" eb="16">
      <t>サクセイ</t>
    </rPh>
    <rPh sb="17" eb="19">
      <t>ヘンコウ</t>
    </rPh>
    <rPh sb="20" eb="21">
      <t>カカ</t>
    </rPh>
    <rPh sb="22" eb="24">
      <t>イチレン</t>
    </rPh>
    <rPh sb="25" eb="27">
      <t>ショルイ</t>
    </rPh>
    <phoneticPr fontId="5"/>
  </si>
  <si>
    <t>事業所名</t>
    <rPh sb="0" eb="2">
      <t>ジギョウ</t>
    </rPh>
    <rPh sb="2" eb="3">
      <t>ショ</t>
    </rPh>
    <rPh sb="3" eb="4">
      <t>メイ</t>
    </rPh>
    <phoneticPr fontId="5"/>
  </si>
  <si>
    <t>点検者職・氏名</t>
    <rPh sb="0" eb="2">
      <t>テンケン</t>
    </rPh>
    <rPh sb="2" eb="3">
      <t>シャ</t>
    </rPh>
    <rPh sb="3" eb="4">
      <t>ショク</t>
    </rPh>
    <rPh sb="5" eb="6">
      <t>シ</t>
    </rPh>
    <rPh sb="6" eb="7">
      <t>メイ</t>
    </rPh>
    <phoneticPr fontId="5"/>
  </si>
  <si>
    <t>点検年月日</t>
    <rPh sb="0" eb="2">
      <t>テンケン</t>
    </rPh>
    <rPh sb="2" eb="5">
      <t>ネンガッピ</t>
    </rPh>
    <phoneticPr fontId="5"/>
  </si>
  <si>
    <t xml:space="preserve">        　　年　　　月　　　日</t>
    <rPh sb="10" eb="11">
      <t>ネン</t>
    </rPh>
    <rPh sb="14" eb="15">
      <t>ガツ</t>
    </rPh>
    <rPh sb="18" eb="19">
      <t>ニチ</t>
    </rPh>
    <phoneticPr fontId="5"/>
  </si>
  <si>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</si>
  <si>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</si>
  <si>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</si>
  <si>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確認書類等</t>
    <rPh sb="0" eb="2">
      <t>カクニン</t>
    </rPh>
    <rPh sb="2" eb="4">
      <t>ショルイ</t>
    </rPh>
    <rPh sb="4" eb="5">
      <t>トウ</t>
    </rPh>
    <phoneticPr fontId="5"/>
  </si>
  <si>
    <t>点検結果</t>
    <rPh sb="0" eb="2">
      <t>テンケン</t>
    </rPh>
    <rPh sb="2" eb="4">
      <t>ケッカ</t>
    </rPh>
    <phoneticPr fontId="5"/>
  </si>
  <si>
    <t>適</t>
    <rPh sb="0" eb="1">
      <t>テキ</t>
    </rPh>
    <phoneticPr fontId="5"/>
  </si>
  <si>
    <t>不適</t>
    <rPh sb="0" eb="2">
      <t>フテキ</t>
    </rPh>
    <phoneticPr fontId="5"/>
  </si>
  <si>
    <t>Ⅰ　基本方針</t>
    <rPh sb="2" eb="4">
      <t>キホン</t>
    </rPh>
    <rPh sb="4" eb="6">
      <t>ホウシン</t>
    </rPh>
    <phoneticPr fontId="5"/>
  </si>
  <si>
    <t>基本方針</t>
    <rPh sb="0" eb="2">
      <t>キホン</t>
    </rPh>
    <rPh sb="2" eb="4">
      <t>ホウシン</t>
    </rPh>
    <phoneticPr fontId="5"/>
  </si>
  <si>
    <t>・運営規程</t>
    <rPh sb="1" eb="3">
      <t>ウンエイ</t>
    </rPh>
    <rPh sb="3" eb="5">
      <t>キテイ</t>
    </rPh>
    <phoneticPr fontId="5"/>
  </si>
  <si>
    <t>Ⅱ　人員基準</t>
    <rPh sb="2" eb="4">
      <t>ジンイン</t>
    </rPh>
    <rPh sb="4" eb="6">
      <t>キジュン</t>
    </rPh>
    <phoneticPr fontId="5"/>
  </si>
  <si>
    <t>従業者の員数</t>
    <rPh sb="0" eb="3">
      <t>ジュウギョウシャ</t>
    </rPh>
    <rPh sb="4" eb="6">
      <t>インズウ</t>
    </rPh>
    <phoneticPr fontId="5"/>
  </si>
  <si>
    <t>【生活相談員】</t>
    <rPh sb="1" eb="3">
      <t>セイカツ</t>
    </rPh>
    <rPh sb="3" eb="6">
      <t>ソウダンイン</t>
    </rPh>
    <phoneticPr fontId="5"/>
  </si>
  <si>
    <t>□</t>
  </si>
  <si>
    <t>【看護職員】</t>
    <rPh sb="1" eb="3">
      <t>カンゴ</t>
    </rPh>
    <rPh sb="3" eb="5">
      <t>ショクイン</t>
    </rPh>
    <phoneticPr fontId="5"/>
  </si>
  <si>
    <t>【介護職員】</t>
    <rPh sb="1" eb="3">
      <t>カイゴ</t>
    </rPh>
    <rPh sb="3" eb="5">
      <t>ショクイン</t>
    </rPh>
    <phoneticPr fontId="5"/>
  </si>
  <si>
    <t>　→　下記の事項について記載してください。</t>
    <rPh sb="3" eb="5">
      <t>カキ</t>
    </rPh>
    <rPh sb="6" eb="8">
      <t>ジコウ</t>
    </rPh>
    <rPh sb="12" eb="14">
      <t>キサイ</t>
    </rPh>
    <phoneticPr fontId="5"/>
  </si>
  <si>
    <t>　・兼務の有無　（　有　・　無　）</t>
    <rPh sb="2" eb="4">
      <t>ケンム</t>
    </rPh>
    <rPh sb="5" eb="7">
      <t>ウム</t>
    </rPh>
    <rPh sb="10" eb="11">
      <t>ア</t>
    </rPh>
    <rPh sb="14" eb="15">
      <t>ナ</t>
    </rPh>
    <phoneticPr fontId="5"/>
  </si>
  <si>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5"/>
  </si>
  <si>
    <t>　　　事業所名：（　　　　　　　　　　　　）
　　　職種名　：（　　　　　　　　　　　　）
    　勤務時間：（　　　　　　　　　　　　）</t>
    <rPh sb="3" eb="6">
      <t>ジギョウショ</t>
    </rPh>
    <rPh sb="6" eb="7">
      <t>メイ</t>
    </rPh>
    <rPh sb="26" eb="28">
      <t>ショクシュ</t>
    </rPh>
    <rPh sb="28" eb="29">
      <t>メイ</t>
    </rPh>
    <rPh sb="51" eb="53">
      <t>キンム</t>
    </rPh>
    <rPh sb="53" eb="55">
      <t>ジカン</t>
    </rPh>
    <phoneticPr fontId="5"/>
  </si>
  <si>
    <t>Ⅲ　設備基準</t>
    <rPh sb="2" eb="4">
      <t>セツビ</t>
    </rPh>
    <rPh sb="4" eb="6">
      <t>キジュン</t>
    </rPh>
    <phoneticPr fontId="5"/>
  </si>
  <si>
    <t>設備及び備品等</t>
    <rPh sb="0" eb="2">
      <t>セツビ</t>
    </rPh>
    <rPh sb="2" eb="3">
      <t>オヨ</t>
    </rPh>
    <rPh sb="4" eb="7">
      <t>ビヒントウ</t>
    </rPh>
    <phoneticPr fontId="5"/>
  </si>
  <si>
    <t>【食堂，機能訓練室】</t>
    <rPh sb="1" eb="3">
      <t>ショクドウ</t>
    </rPh>
    <rPh sb="4" eb="6">
      <t>キノウ</t>
    </rPh>
    <rPh sb="6" eb="8">
      <t>クンレン</t>
    </rPh>
    <rPh sb="8" eb="9">
      <t>シツ</t>
    </rPh>
    <phoneticPr fontId="5"/>
  </si>
  <si>
    <t>【相談室】</t>
    <rPh sb="1" eb="4">
      <t>ソウダンシツ</t>
    </rPh>
    <phoneticPr fontId="5"/>
  </si>
  <si>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5"/>
  </si>
  <si>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5"/>
  </si>
  <si>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5"/>
  </si>
  <si>
    <t>Ⅳ　運営基準</t>
    <rPh sb="2" eb="4">
      <t>ウンエイ</t>
    </rPh>
    <rPh sb="4" eb="6">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</si>
  <si>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</si>
  <si>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5"/>
  </si>
  <si>
    <t>提供拒否の禁止</t>
    <rPh sb="0" eb="2">
      <t>テイキョウ</t>
    </rPh>
    <rPh sb="2" eb="4">
      <t>キョヒ</t>
    </rPh>
    <rPh sb="5" eb="7">
      <t>キンシ</t>
    </rPh>
    <phoneticPr fontId="5"/>
  </si>
  <si>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5"/>
  </si>
  <si>
    <t>サービス提供困難時の対応</t>
    <rPh sb="4" eb="6">
      <t>テイキョウ</t>
    </rPh>
    <rPh sb="6" eb="8">
      <t>コンナン</t>
    </rPh>
    <rPh sb="8" eb="9">
      <t>ジ</t>
    </rPh>
    <rPh sb="10" eb="12">
      <t>タイオウ</t>
    </rPh>
    <phoneticPr fontId="5"/>
  </si>
  <si>
    <t>受給資格等の確認</t>
    <rPh sb="0" eb="2">
      <t>ジュキュウ</t>
    </rPh>
    <rPh sb="2" eb="4">
      <t>シカク</t>
    </rPh>
    <rPh sb="4" eb="5">
      <t>トウ</t>
    </rPh>
    <rPh sb="6" eb="8">
      <t>カクニン</t>
    </rPh>
    <phoneticPr fontId="5"/>
  </si>
  <si>
    <t>・利用者に関する記録</t>
    <rPh sb="1" eb="3">
      <t>リヨウ</t>
    </rPh>
    <rPh sb="3" eb="4">
      <t>シャ</t>
    </rPh>
    <rPh sb="5" eb="6">
      <t>カン</t>
    </rPh>
    <rPh sb="8" eb="10">
      <t>キロク</t>
    </rPh>
    <phoneticPr fontId="5"/>
  </si>
  <si>
    <t>要介護認定の申請に係る援助</t>
    <rPh sb="0" eb="1">
      <t>ヨウ</t>
    </rPh>
    <rPh sb="1" eb="3">
      <t>カイゴ</t>
    </rPh>
    <rPh sb="3" eb="5">
      <t>ニンテイ</t>
    </rPh>
    <rPh sb="6" eb="8">
      <t>シンセイ</t>
    </rPh>
    <rPh sb="9" eb="10">
      <t>カカ</t>
    </rPh>
    <rPh sb="11" eb="13">
      <t>エンジョ</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</si>
  <si>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</si>
  <si>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心身の状況等の把握</t>
    <rPh sb="0" eb="2">
      <t>シンシン</t>
    </rPh>
    <rPh sb="3" eb="6">
      <t>ジョウキョウトウ</t>
    </rPh>
    <rPh sb="7" eb="9">
      <t>ハアク</t>
    </rPh>
    <phoneticPr fontId="5"/>
  </si>
  <si>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5"/>
  </si>
  <si>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5"/>
  </si>
  <si>
    <t>居宅介護支援事業者等との連携</t>
    <rPh sb="0" eb="2">
      <t>キョタク</t>
    </rPh>
    <rPh sb="2" eb="4">
      <t>カイゴ</t>
    </rPh>
    <rPh sb="4" eb="6">
      <t>シエン</t>
    </rPh>
    <rPh sb="6" eb="9">
      <t>ジギョウシャ</t>
    </rPh>
    <rPh sb="9" eb="10">
      <t>トウ</t>
    </rPh>
    <rPh sb="12" eb="14">
      <t>レンケイ</t>
    </rPh>
    <phoneticPr fontId="5"/>
  </si>
  <si>
    <t>時間</t>
    <rPh sb="0" eb="2">
      <t>ジカン</t>
    </rPh>
    <phoneticPr fontId="5"/>
  </si>
  <si>
    <t>・サービス提供票・別表
・業務日誌
・車輌運行日誌
・通所介護記録（サービスの提供の記録）</t>
    <rPh sb="5" eb="7">
      <t>テイキョウ</t>
    </rPh>
    <rPh sb="7" eb="8">
      <t>ヒョウ</t>
    </rPh>
    <rPh sb="9" eb="11">
      <t>ベッピョウ</t>
    </rPh>
    <rPh sb="13" eb="15">
      <t>ギョウム</t>
    </rPh>
    <rPh sb="15" eb="17">
      <t>ニッシ</t>
    </rPh>
    <rPh sb="19" eb="21">
      <t>シャリョウ</t>
    </rPh>
    <rPh sb="21" eb="23">
      <t>ウンコウ</t>
    </rPh>
    <rPh sb="23" eb="25">
      <t>ニッシ</t>
    </rPh>
    <rPh sb="31" eb="33">
      <t>キロク</t>
    </rPh>
    <rPh sb="39" eb="41">
      <t>テイキョウ</t>
    </rPh>
    <rPh sb="42" eb="44">
      <t>キロク</t>
    </rPh>
    <phoneticPr fontId="5"/>
  </si>
  <si>
    <t>・重要事項説明書（同意に関する記録）</t>
    <rPh sb="1" eb="3">
      <t>ジュウヨウ</t>
    </rPh>
    <rPh sb="3" eb="5">
      <t>ジコウ</t>
    </rPh>
    <rPh sb="5" eb="8">
      <t>セツメイショ</t>
    </rPh>
    <rPh sb="9" eb="11">
      <t>ドウイ</t>
    </rPh>
    <rPh sb="12" eb="13">
      <t>カン</t>
    </rPh>
    <rPh sb="15" eb="17">
      <t>キロク</t>
    </rPh>
    <phoneticPr fontId="5"/>
  </si>
  <si>
    <t>・利用者に関する記録
・相談及び指導を記録した書類等</t>
    <rPh sb="1" eb="3">
      <t>リヨウ</t>
    </rPh>
    <rPh sb="3" eb="4">
      <t>シャ</t>
    </rPh>
    <rPh sb="5" eb="6">
      <t>カン</t>
    </rPh>
    <rPh sb="8" eb="10">
      <t>キロク</t>
    </rPh>
    <rPh sb="12" eb="14">
      <t>ソウダン</t>
    </rPh>
    <rPh sb="14" eb="15">
      <t>オヨ</t>
    </rPh>
    <rPh sb="16" eb="18">
      <t>シドウ</t>
    </rPh>
    <rPh sb="19" eb="21">
      <t>キロク</t>
    </rPh>
    <rPh sb="23" eb="25">
      <t>ショルイ</t>
    </rPh>
    <rPh sb="25" eb="26">
      <t>トウ</t>
    </rPh>
    <phoneticPr fontId="5"/>
  </si>
  <si>
    <t>利用者の心身の状況、希望及びその置かれている環境を踏まえて、具体的なサービスの内容等を記載した通所介護計画書を作成していますか。又必要に応じて変更していますか。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ツウショ</t>
    </rPh>
    <rPh sb="49" eb="51">
      <t>カイゴ</t>
    </rPh>
    <rPh sb="51" eb="53">
      <t>ケイカク</t>
    </rPh>
    <rPh sb="53" eb="54">
      <t>ショ</t>
    </rPh>
    <rPh sb="55" eb="57">
      <t>サクセイ</t>
    </rPh>
    <rPh sb="64" eb="65">
      <t>マタ</t>
    </rPh>
    <rPh sb="65" eb="67">
      <t>ヒツヨウ</t>
    </rPh>
    <rPh sb="68" eb="69">
      <t>オウ</t>
    </rPh>
    <rPh sb="71" eb="73">
      <t>ヘンコウ</t>
    </rPh>
    <phoneticPr fontId="5"/>
  </si>
  <si>
    <t>通所介護計画書は居宅サービス計画書に沿った内容となっていますか。</t>
    <rPh sb="0" eb="2">
      <t>ツウショ</t>
    </rPh>
    <rPh sb="2" eb="4">
      <t>カイゴ</t>
    </rPh>
    <phoneticPr fontId="5"/>
  </si>
  <si>
    <t>点検月の営業日数　Ｂ</t>
    <rPh sb="0" eb="2">
      <t>テンケン</t>
    </rPh>
    <rPh sb="2" eb="3">
      <t>ツキ</t>
    </rPh>
    <rPh sb="4" eb="6">
      <t>エイギョウ</t>
    </rPh>
    <rPh sb="6" eb="8">
      <t>ニッスウ</t>
    </rPh>
    <phoneticPr fontId="5"/>
  </si>
  <si>
    <t>サービスの提供の記録</t>
    <rPh sb="5" eb="7">
      <t>テイキョウ</t>
    </rPh>
    <rPh sb="8" eb="10">
      <t>キロク</t>
    </rPh>
    <phoneticPr fontId="9"/>
  </si>
  <si>
    <t>直接提供職員の総勤務時間数</t>
    <rPh sb="0" eb="2">
      <t>チョクセツ</t>
    </rPh>
    <rPh sb="2" eb="4">
      <t>テイキョウ</t>
    </rPh>
    <rPh sb="4" eb="6">
      <t>ショクイン</t>
    </rPh>
    <rPh sb="7" eb="8">
      <t>ソウ</t>
    </rPh>
    <rPh sb="8" eb="10">
      <t>キンム</t>
    </rPh>
    <rPh sb="10" eb="13">
      <t>ジカンスウ</t>
    </rPh>
    <phoneticPr fontId="5"/>
  </si>
  <si>
    <t>勤続３年以上職員の総勤務時間数</t>
    <rPh sb="0" eb="2">
      <t>キンゾク</t>
    </rPh>
    <rPh sb="3" eb="6">
      <t>ネンイジョウ</t>
    </rPh>
    <rPh sb="6" eb="8">
      <t>ショクイン</t>
    </rPh>
    <rPh sb="9" eb="10">
      <t>ソウ</t>
    </rPh>
    <rPh sb="10" eb="12">
      <t>キンム</t>
    </rPh>
    <rPh sb="12" eb="15">
      <t>ジカンスウ</t>
    </rPh>
    <phoneticPr fontId="5"/>
  </si>
  <si>
    <t>割合</t>
    <rPh sb="0" eb="2">
      <t>ワリアイ</t>
    </rPh>
    <phoneticPr fontId="5"/>
  </si>
  <si>
    <t>療養通所介護</t>
    <rPh sb="0" eb="2">
      <t>リョウヨウ</t>
    </rPh>
    <rPh sb="2" eb="4">
      <t>ツウショ</t>
    </rPh>
    <rPh sb="4" eb="6">
      <t>カイゴ</t>
    </rPh>
    <phoneticPr fontId="5"/>
  </si>
  <si>
    <t>事業所番号</t>
    <rPh sb="0" eb="3">
      <t>ジギョウショ</t>
    </rPh>
    <rPh sb="3" eb="5">
      <t>バンゴウ</t>
    </rPh>
    <phoneticPr fontId="5"/>
  </si>
  <si>
    <r>
      <t>　　●平均利用延人員数計算表</t>
    </r>
    <r>
      <rPr>
        <sz val="11"/>
        <color indexed="10"/>
        <rFont val="ＭＳ Ｐゴシック"/>
        <family val="3"/>
        <charset val="128"/>
      </rPr>
      <t>（2分の1や4分の3の計算を行わずに実数を入力すること）</t>
    </r>
    <rPh sb="3" eb="5">
      <t>ヘイキン</t>
    </rPh>
    <rPh sb="5" eb="7">
      <t>リヨウ</t>
    </rPh>
    <rPh sb="7" eb="8">
      <t>ノ</t>
    </rPh>
    <rPh sb="8" eb="11">
      <t>ジンインスウ</t>
    </rPh>
    <rPh sb="11" eb="13">
      <t>ケイサン</t>
    </rPh>
    <rPh sb="13" eb="14">
      <t>ヒョウ</t>
    </rPh>
    <rPh sb="16" eb="17">
      <t>ブン</t>
    </rPh>
    <rPh sb="21" eb="22">
      <t>ブン</t>
    </rPh>
    <rPh sb="25" eb="27">
      <t>ケイサン</t>
    </rPh>
    <rPh sb="28" eb="29">
      <t>オコナ</t>
    </rPh>
    <rPh sb="32" eb="34">
      <t>ジッスウ</t>
    </rPh>
    <rPh sb="35" eb="37">
      <t>ニュウリョク</t>
    </rPh>
    <phoneticPr fontId="5"/>
  </si>
  <si>
    <t>人数</t>
    <rPh sb="0" eb="2">
      <t>ニンズウ</t>
    </rPh>
    <phoneticPr fontId="5"/>
  </si>
  <si>
    <t>年月</t>
    <rPh sb="0" eb="2">
      <t>ネンゲツ</t>
    </rPh>
    <phoneticPr fontId="5"/>
  </si>
  <si>
    <t>延利用
人数計</t>
    <rPh sb="0" eb="1">
      <t>ノベ</t>
    </rPh>
    <rPh sb="1" eb="3">
      <t>リヨウ</t>
    </rPh>
    <rPh sb="4" eb="6">
      <t>ニンズウ</t>
    </rPh>
    <rPh sb="6" eb="7">
      <t>ケイ</t>
    </rPh>
    <phoneticPr fontId="5"/>
  </si>
  <si>
    <t>報酬区分</t>
    <rPh sb="0" eb="2">
      <t>ホウシュウ</t>
    </rPh>
    <rPh sb="2" eb="4">
      <t>クブン</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</si>
  <si>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</si>
  <si>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</si>
  <si>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</si>
  <si>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</si>
  <si>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</si>
  <si>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</si>
  <si>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</si>
  <si>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</si>
  <si>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</si>
  <si>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</si>
  <si>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</si>
  <si>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単位ごとに、サービス提供時間数に応じた、専ら当該サービスの提供に当たる看護職員又は介護職員の勤務延時間数を確保していますか。</t>
    <rPh sb="0" eb="2">
      <t>タンイ</t>
    </rPh>
    <rPh sb="10" eb="12">
      <t>テイキョウ</t>
    </rPh>
    <rPh sb="12" eb="14">
      <t>ジカン</t>
    </rPh>
    <rPh sb="14" eb="15">
      <t>スウ</t>
    </rPh>
    <rPh sb="16" eb="17">
      <t>オウ</t>
    </rPh>
    <rPh sb="20" eb="21">
      <t>モッパ</t>
    </rPh>
    <rPh sb="22" eb="24">
      <t>トウガイ</t>
    </rPh>
    <rPh sb="29" eb="31">
      <t>テイキョウ</t>
    </rPh>
    <rPh sb="32" eb="33">
      <t>ア</t>
    </rPh>
    <rPh sb="35" eb="37">
      <t>カンゴ</t>
    </rPh>
    <rPh sb="37" eb="38">
      <t>ショク</t>
    </rPh>
    <rPh sb="38" eb="39">
      <t>イン</t>
    </rPh>
    <rPh sb="39" eb="40">
      <t>マタ</t>
    </rPh>
    <rPh sb="41" eb="43">
      <t>カイゴ</t>
    </rPh>
    <rPh sb="43" eb="45">
      <t>ショクイン</t>
    </rPh>
    <rPh sb="46" eb="48">
      <t>キンム</t>
    </rPh>
    <rPh sb="48" eb="49">
      <t>ノベ</t>
    </rPh>
    <rPh sb="49" eb="52">
      <t>ジカンスウ</t>
    </rPh>
    <rPh sb="53" eb="55">
      <t>カクホ</t>
    </rPh>
    <phoneticPr fontId="5"/>
  </si>
  <si>
    <t>単位ごとに、サービス提供時間を通じて、専ら当該サービスの提供に当たる看護職員又は介護職員を1名以上配置していますか。</t>
    <rPh sb="0" eb="2">
      <t>タンイ</t>
    </rPh>
    <rPh sb="10" eb="12">
      <t>テイキョウ</t>
    </rPh>
    <rPh sb="12" eb="14">
      <t>ジカン</t>
    </rPh>
    <rPh sb="15" eb="16">
      <t>ツウ</t>
    </rPh>
    <rPh sb="19" eb="20">
      <t>モッパ</t>
    </rPh>
    <rPh sb="21" eb="23">
      <t>トウガイ</t>
    </rPh>
    <rPh sb="28" eb="30">
      <t>テイキョウ</t>
    </rPh>
    <rPh sb="31" eb="32">
      <t>ア</t>
    </rPh>
    <rPh sb="34" eb="36">
      <t>カンゴ</t>
    </rPh>
    <rPh sb="36" eb="37">
      <t>ショク</t>
    </rPh>
    <rPh sb="37" eb="38">
      <t>イン</t>
    </rPh>
    <rPh sb="38" eb="39">
      <t>マタ</t>
    </rPh>
    <rPh sb="40" eb="42">
      <t>カイゴ</t>
    </rPh>
    <rPh sb="42" eb="44">
      <t>ショクイン</t>
    </rPh>
    <rPh sb="46" eb="47">
      <t>メイ</t>
    </rPh>
    <rPh sb="47" eb="49">
      <t>イジョウ</t>
    </rPh>
    <rPh sb="49" eb="51">
      <t>ハイチ</t>
    </rPh>
    <phoneticPr fontId="5"/>
  </si>
  <si>
    <t>地産地消費の推進</t>
    <rPh sb="0" eb="2">
      <t>チサン</t>
    </rPh>
    <rPh sb="2" eb="3">
      <t>チ</t>
    </rPh>
    <rPh sb="3" eb="5">
      <t>ショウヒ</t>
    </rPh>
    <rPh sb="6" eb="8">
      <t>スイシン</t>
    </rPh>
    <phoneticPr fontId="5"/>
  </si>
  <si>
    <t>食事を提供する場合は、利用者の特性に配慮しつつ、県内で生産された農林水産物及びこれらを県内で加工した食品（当該食品を原材料とするものを含む。）の積極的な使用に努めていますか。</t>
    <rPh sb="0" eb="2">
      <t>ショクジ</t>
    </rPh>
    <rPh sb="3" eb="5">
      <t>テイキョウ</t>
    </rPh>
    <rPh sb="7" eb="9">
      <t>バアイ</t>
    </rPh>
    <rPh sb="11" eb="14">
      <t>リヨウシャ</t>
    </rPh>
    <rPh sb="15" eb="17">
      <t>トクセイ</t>
    </rPh>
    <rPh sb="18" eb="20">
      <t>ハイリョ</t>
    </rPh>
    <rPh sb="24" eb="26">
      <t>ケンナイ</t>
    </rPh>
    <rPh sb="27" eb="29">
      <t>セイサン</t>
    </rPh>
    <rPh sb="32" eb="34">
      <t>ノウリン</t>
    </rPh>
    <rPh sb="34" eb="37">
      <t>スイサンブツ</t>
    </rPh>
    <rPh sb="37" eb="38">
      <t>オヨ</t>
    </rPh>
    <rPh sb="43" eb="45">
      <t>ケンナイ</t>
    </rPh>
    <rPh sb="46" eb="48">
      <t>カコウ</t>
    </rPh>
    <rPh sb="50" eb="52">
      <t>ショクヒン</t>
    </rPh>
    <rPh sb="53" eb="55">
      <t>トウガイ</t>
    </rPh>
    <rPh sb="55" eb="57">
      <t>ショクヒン</t>
    </rPh>
    <rPh sb="58" eb="61">
      <t>ゲンザイリョウ</t>
    </rPh>
    <rPh sb="67" eb="68">
      <t>フク</t>
    </rPh>
    <rPh sb="72" eb="75">
      <t>セッキョクテキ</t>
    </rPh>
    <rPh sb="76" eb="78">
      <t>シヨウ</t>
    </rPh>
    <rPh sb="79" eb="80">
      <t>ツト</t>
    </rPh>
    <phoneticPr fontId="5"/>
  </si>
  <si>
    <t>条例第9条</t>
    <rPh sb="0" eb="2">
      <t>ジョウレイ</t>
    </rPh>
    <rPh sb="2" eb="3">
      <t>ダイ</t>
    </rPh>
    <rPh sb="4" eb="5">
      <t>ジョウ</t>
    </rPh>
    <phoneticPr fontId="5"/>
  </si>
  <si>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5"/>
  </si>
  <si>
    <t>条例第8条第2項</t>
    <rPh sb="0" eb="2">
      <t>ジョウレイ</t>
    </rPh>
    <rPh sb="2" eb="3">
      <t>ダイ</t>
    </rPh>
    <rPh sb="4" eb="5">
      <t>ジョウ</t>
    </rPh>
    <rPh sb="5" eb="6">
      <t>ダイ</t>
    </rPh>
    <rPh sb="7" eb="8">
      <t>コウ</t>
    </rPh>
    <phoneticPr fontId="5"/>
  </si>
  <si>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5"/>
  </si>
  <si>
    <t>条例第5条</t>
    <rPh sb="0" eb="2">
      <t>ジョウレイ</t>
    </rPh>
    <rPh sb="2" eb="3">
      <t>ダイ</t>
    </rPh>
    <rPh sb="4" eb="5">
      <t>ジョウ</t>
    </rPh>
    <phoneticPr fontId="5"/>
  </si>
  <si>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5"/>
  </si>
  <si>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5"/>
  </si>
  <si>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5"/>
  </si>
  <si>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5"/>
  </si>
  <si>
    <t>Ⅵ　その他</t>
    <rPh sb="4" eb="5">
      <t>タ</t>
    </rPh>
    <phoneticPr fontId="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</si>
  <si>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5"/>
  </si>
  <si>
    <t>ア　介護報酬の請求等のチェックの実施</t>
    <rPh sb="2" eb="4">
      <t>カイゴ</t>
    </rPh>
    <rPh sb="4" eb="6">
      <t>ホウシュウ</t>
    </rPh>
    <rPh sb="7" eb="9">
      <t>セイキュウ</t>
    </rPh>
    <rPh sb="9" eb="10">
      <t>トウ</t>
    </rPh>
    <rPh sb="16" eb="18">
      <t>ジッシ</t>
    </rPh>
    <phoneticPr fontId="5"/>
  </si>
  <si>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</si>
  <si>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</si>
  <si>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5"/>
  </si>
  <si>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5"/>
  </si>
  <si>
    <t>３月ごとに実施</t>
    <rPh sb="1" eb="2">
      <t>ツキ</t>
    </rPh>
    <rPh sb="5" eb="7">
      <t>ジッシ</t>
    </rPh>
    <phoneticPr fontId="5"/>
  </si>
  <si>
    <t>注２</t>
    <rPh sb="0" eb="1">
      <t>チュウ</t>
    </rPh>
    <phoneticPr fontId="5"/>
  </si>
  <si>
    <t>注３</t>
    <rPh sb="0" eb="1">
      <t>チュウ</t>
    </rPh>
    <phoneticPr fontId="5"/>
  </si>
  <si>
    <t>「営業日」；営業を行っている曜日に「○」を付けること。</t>
    <rPh sb="1" eb="4">
      <t>エイギョウビ</t>
    </rPh>
    <rPh sb="6" eb="8">
      <t>エイギョウ</t>
    </rPh>
    <rPh sb="9" eb="10">
      <t>オコナ</t>
    </rPh>
    <rPh sb="14" eb="16">
      <t>ヨウビ</t>
    </rPh>
    <rPh sb="21" eb="22">
      <t>ツ</t>
    </rPh>
    <phoneticPr fontId="5"/>
  </si>
  <si>
    <t>「サービス提供時間」；運営規程に定めているサービス提供時間を記入すること。</t>
    <rPh sb="5" eb="7">
      <t>テイキョウ</t>
    </rPh>
    <rPh sb="7" eb="9">
      <t>ジカン</t>
    </rPh>
    <rPh sb="11" eb="13">
      <t>ウンエイ</t>
    </rPh>
    <rPh sb="13" eb="15">
      <t>キテイ</t>
    </rPh>
    <rPh sb="16" eb="17">
      <t>サダ</t>
    </rPh>
    <rPh sb="25" eb="27">
      <t>テイキョウ</t>
    </rPh>
    <rPh sb="27" eb="29">
      <t>ジカン</t>
    </rPh>
    <rPh sb="30" eb="32">
      <t>キニュウ</t>
    </rPh>
    <phoneticPr fontId="5"/>
  </si>
  <si>
    <t>食堂、機能訓練室、静養室、相談室及び事務室を有していますか。また、消火設備その他の非常災害に際して必要な設備並びに指定通所介護の提供に必要なその他の設備・備品を備えていますか。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1">
      <t>ツウショ</t>
    </rPh>
    <rPh sb="61" eb="63">
      <t>カイゴ</t>
    </rPh>
    <rPh sb="64" eb="66">
      <t>テイキョウ</t>
    </rPh>
    <rPh sb="67" eb="69">
      <t>ヒツヨウ</t>
    </rPh>
    <rPh sb="72" eb="73">
      <t>タ</t>
    </rPh>
    <rPh sb="74" eb="76">
      <t>セツビ</t>
    </rPh>
    <rPh sb="77" eb="79">
      <t>ビヒン</t>
    </rPh>
    <rPh sb="80" eb="81">
      <t>ソナ</t>
    </rPh>
    <phoneticPr fontId="5"/>
  </si>
  <si>
    <t>※　食堂及び機能訓練室は、食事の提供の際にはその提供に支障がない広さを確保でき、かつ機能訓練を行う際には、その実施に支障がない広さを確保できていれば、同一の場所として可。</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5"/>
  </si>
  <si>
    <t>事業所の概要、重要事項（※）について記した文書を交付し、利用者又はその家族に対し説明を行い、利用申込者の同意を得ていますか。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88" eb="90">
      <t>クジョウ</t>
    </rPh>
    <rPh sb="90" eb="92">
      <t>ショリ</t>
    </rPh>
    <rPh sb="93" eb="95">
      <t>タイセイ</t>
    </rPh>
    <rPh sb="95" eb="96">
      <t>トウ</t>
    </rPh>
    <phoneticPr fontId="5"/>
  </si>
  <si>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5"/>
  </si>
  <si>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</si>
  <si>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5"/>
  </si>
  <si>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5"/>
  </si>
  <si>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5"/>
  </si>
  <si>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5"/>
  </si>
  <si>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セイカツ</t>
    </rPh>
    <rPh sb="64" eb="66">
      <t>キノウ</t>
    </rPh>
    <rPh sb="67" eb="69">
      <t>イジ</t>
    </rPh>
    <rPh sb="69" eb="70">
      <t>マタ</t>
    </rPh>
    <rPh sb="71" eb="73">
      <t>コウジョウ</t>
    </rPh>
    <rPh sb="74" eb="76">
      <t>メザ</t>
    </rPh>
    <rPh sb="78" eb="80">
      <t>ヒツヨウ</t>
    </rPh>
    <rPh sb="81" eb="83">
      <t>ニチジョウ</t>
    </rPh>
    <rPh sb="83" eb="85">
      <t>セイカツ</t>
    </rPh>
    <rPh sb="85" eb="86">
      <t>ウエ</t>
    </rPh>
    <rPh sb="87" eb="89">
      <t>セワ</t>
    </rPh>
    <rPh sb="89" eb="90">
      <t>オヨ</t>
    </rPh>
    <rPh sb="91" eb="93">
      <t>キノウ</t>
    </rPh>
    <rPh sb="93" eb="95">
      <t>クンレン</t>
    </rPh>
    <rPh sb="96" eb="97">
      <t>オコナ</t>
    </rPh>
    <rPh sb="104" eb="107">
      <t>リヨウシャ</t>
    </rPh>
    <rPh sb="108" eb="110">
      <t>シャカイ</t>
    </rPh>
    <rPh sb="110" eb="111">
      <t>テキ</t>
    </rPh>
    <rPh sb="111" eb="114">
      <t>コリツカン</t>
    </rPh>
    <rPh sb="115" eb="117">
      <t>カイショウ</t>
    </rPh>
    <rPh sb="117" eb="118">
      <t>オヨ</t>
    </rPh>
    <rPh sb="119" eb="121">
      <t>シンシン</t>
    </rPh>
    <rPh sb="122" eb="124">
      <t>キノウ</t>
    </rPh>
    <rPh sb="125" eb="127">
      <t>イジ</t>
    </rPh>
    <rPh sb="127" eb="128">
      <t>ナラ</t>
    </rPh>
    <rPh sb="130" eb="133">
      <t>リヨウシャ</t>
    </rPh>
    <rPh sb="133" eb="135">
      <t>カゾク</t>
    </rPh>
    <rPh sb="136" eb="139">
      <t>シンタイテキ</t>
    </rPh>
    <rPh sb="139" eb="140">
      <t>オヨ</t>
    </rPh>
    <rPh sb="141" eb="144">
      <t>セイシンテキ</t>
    </rPh>
    <rPh sb="144" eb="146">
      <t>フタン</t>
    </rPh>
    <rPh sb="147" eb="149">
      <t>ケイゲン</t>
    </rPh>
    <rPh sb="150" eb="151">
      <t>ハカ</t>
    </rPh>
    <phoneticPr fontId="5"/>
  </si>
  <si>
    <t>【宿泊サービス実施の際の届出】</t>
    <rPh sb="1" eb="3">
      <t>シュクハク</t>
    </rPh>
    <rPh sb="7" eb="9">
      <t>ジッシ</t>
    </rPh>
    <rPh sb="10" eb="11">
      <t>サイ</t>
    </rPh>
    <rPh sb="12" eb="14">
      <t>トドケデ</t>
    </rPh>
    <phoneticPr fontId="5"/>
  </si>
  <si>
    <t>中重度者ケア体制</t>
    <rPh sb="0" eb="1">
      <t>チュウ</t>
    </rPh>
    <rPh sb="1" eb="3">
      <t>ジュウド</t>
    </rPh>
    <rPh sb="3" eb="4">
      <t>シャ</t>
    </rPh>
    <rPh sb="6" eb="8">
      <t>タイセイ</t>
    </rPh>
    <phoneticPr fontId="5"/>
  </si>
  <si>
    <t>当該事業所を利用した後に、引き続き当該事業所の設備を利用して宿泊又は宿泊した翌日において当該事業所の通所介護の提供を受けた利用者がいる。</t>
    <rPh sb="0" eb="2">
      <t>トウガイ</t>
    </rPh>
    <rPh sb="2" eb="5">
      <t>ジギョウショ</t>
    </rPh>
    <rPh sb="6" eb="8">
      <t>リヨウ</t>
    </rPh>
    <rPh sb="10" eb="11">
      <t>アト</t>
    </rPh>
    <rPh sb="13" eb="14">
      <t>ヒ</t>
    </rPh>
    <rPh sb="15" eb="16">
      <t>ツヅ</t>
    </rPh>
    <rPh sb="17" eb="19">
      <t>トウガイ</t>
    </rPh>
    <rPh sb="19" eb="22">
      <t>ジギョウショ</t>
    </rPh>
    <rPh sb="23" eb="25">
      <t>セツビ</t>
    </rPh>
    <rPh sb="26" eb="28">
      <t>リヨウ</t>
    </rPh>
    <rPh sb="30" eb="32">
      <t>シュクハク</t>
    </rPh>
    <rPh sb="32" eb="33">
      <t>マタ</t>
    </rPh>
    <rPh sb="34" eb="36">
      <t>シュクハク</t>
    </rPh>
    <rPh sb="38" eb="40">
      <t>ヨクジツ</t>
    </rPh>
    <rPh sb="44" eb="46">
      <t>トウガイ</t>
    </rPh>
    <rPh sb="46" eb="49">
      <t>ジギョウショ</t>
    </rPh>
    <rPh sb="50" eb="52">
      <t>ツウショ</t>
    </rPh>
    <rPh sb="52" eb="54">
      <t>カイゴ</t>
    </rPh>
    <rPh sb="55" eb="57">
      <t>テイキョウ</t>
    </rPh>
    <rPh sb="58" eb="59">
      <t>ウ</t>
    </rPh>
    <rPh sb="61" eb="64">
      <t>リヨウシャ</t>
    </rPh>
    <phoneticPr fontId="9"/>
  </si>
  <si>
    <t>サービス提供の記録（宿泊含む）</t>
    <rPh sb="4" eb="6">
      <t>テイキョウ</t>
    </rPh>
    <rPh sb="7" eb="9">
      <t>キロク</t>
    </rPh>
    <rPh sb="10" eb="12">
      <t>シュクハク</t>
    </rPh>
    <rPh sb="12" eb="13">
      <t>フク</t>
    </rPh>
    <phoneticPr fontId="9"/>
  </si>
  <si>
    <t>サービスの提供の記録（宿泊含む）</t>
    <rPh sb="5" eb="7">
      <t>テイキョウ</t>
    </rPh>
    <rPh sb="8" eb="10">
      <t>キロク</t>
    </rPh>
    <rPh sb="11" eb="13">
      <t>シュクハク</t>
    </rPh>
    <rPh sb="13" eb="14">
      <t>フク</t>
    </rPh>
    <phoneticPr fontId="9"/>
  </si>
  <si>
    <t>12時間以上13時間未満の日常生活上の世話を実施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5"/>
  </si>
  <si>
    <t>13時間以上14時間未満の日常生活上の世話を実施</t>
    <rPh sb="2" eb="4">
      <t>ジカン</t>
    </rPh>
    <rPh sb="4" eb="6">
      <t>イジョウ</t>
    </rPh>
    <rPh sb="8" eb="10">
      <t>ジカン</t>
    </rPh>
    <rPh sb="10" eb="12">
      <t>ミマン</t>
    </rPh>
    <rPh sb="13" eb="15">
      <t>ニチジョウ</t>
    </rPh>
    <rPh sb="15" eb="17">
      <t>セイカツ</t>
    </rPh>
    <rPh sb="17" eb="18">
      <t>ジョウ</t>
    </rPh>
    <rPh sb="19" eb="21">
      <t>セワ</t>
    </rPh>
    <rPh sb="22" eb="24">
      <t>ジッシ</t>
    </rPh>
    <phoneticPr fontId="5"/>
  </si>
  <si>
    <t>200単位</t>
    <rPh sb="3" eb="5">
      <t>タンイ</t>
    </rPh>
    <phoneticPr fontId="5"/>
  </si>
  <si>
    <t>250単位</t>
    <rPh sb="3" eb="5">
      <t>タンイ</t>
    </rPh>
    <phoneticPr fontId="5"/>
  </si>
  <si>
    <t>中重度者ケア体制加算</t>
    <rPh sb="0" eb="1">
      <t>チュウ</t>
    </rPh>
    <rPh sb="1" eb="3">
      <t>ジュウド</t>
    </rPh>
    <rPh sb="3" eb="4">
      <t>シャ</t>
    </rPh>
    <rPh sb="6" eb="8">
      <t>タイセイ</t>
    </rPh>
    <rPh sb="8" eb="10">
      <t>カサン</t>
    </rPh>
    <phoneticPr fontId="9"/>
  </si>
  <si>
    <t>指定居宅サービス等基準第９３条第１項第２号又は第３号に規定する看護職員又は介護職員の員数に加え、看護職員又は介護職員を常勤換算方法で２以上確保</t>
    <phoneticPr fontId="9"/>
  </si>
  <si>
    <t>指定通所介護を行う時間帯を通じて、専ら当該指定通所介護の提供に当たる看護職員を１名以上配置</t>
    <phoneticPr fontId="9"/>
  </si>
  <si>
    <t>認知症加算</t>
    <rPh sb="0" eb="2">
      <t>ニンチ</t>
    </rPh>
    <rPh sb="2" eb="3">
      <t>ショウ</t>
    </rPh>
    <rPh sb="3" eb="5">
      <t>カサン</t>
    </rPh>
    <phoneticPr fontId="9"/>
  </si>
  <si>
    <t>勤務表（勤務実績が確認できる資料）、資格証、サービス提供日ごとの利用者数が分かる資料、利用者一覧等</t>
    <rPh sb="18" eb="20">
      <t>シカク</t>
    </rPh>
    <rPh sb="20" eb="21">
      <t>ショウ</t>
    </rPh>
    <phoneticPr fontId="9"/>
  </si>
  <si>
    <t xml:space="preserve">        平11老企25；指定居宅サービス等及び指定介護予防サービス等に関する基準について（平成11年9月17日老企第25号）</t>
    <phoneticPr fontId="5"/>
  </si>
  <si>
    <t>居宅サービス計画を作成している指定居宅介護支援事業者から通所介護計画の提供の求めがあった際に、当該通所介護計画を提供するよう努めていますか。</t>
    <rPh sb="0" eb="2">
      <t>キョタク</t>
    </rPh>
    <rPh sb="6" eb="8">
      <t>ケイカク</t>
    </rPh>
    <rPh sb="9" eb="11">
      <t>サクセイ</t>
    </rPh>
    <rPh sb="15" eb="17">
      <t>シテイ</t>
    </rPh>
    <rPh sb="17" eb="19">
      <t>キョタク</t>
    </rPh>
    <rPh sb="19" eb="21">
      <t>カイゴ</t>
    </rPh>
    <rPh sb="21" eb="23">
      <t>シエン</t>
    </rPh>
    <rPh sb="23" eb="26">
      <t>ジギョウシャ</t>
    </rPh>
    <rPh sb="28" eb="30">
      <t>ツウショ</t>
    </rPh>
    <rPh sb="30" eb="32">
      <t>カイゴ</t>
    </rPh>
    <rPh sb="32" eb="34">
      <t>ケイカク</t>
    </rPh>
    <rPh sb="35" eb="37">
      <t>テイキョウ</t>
    </rPh>
    <rPh sb="38" eb="39">
      <t>モト</t>
    </rPh>
    <rPh sb="44" eb="45">
      <t>サイ</t>
    </rPh>
    <rPh sb="47" eb="49">
      <t>トウガイ</t>
    </rPh>
    <rPh sb="49" eb="51">
      <t>ツウショ</t>
    </rPh>
    <rPh sb="51" eb="53">
      <t>カイゴ</t>
    </rPh>
    <rPh sb="53" eb="55">
      <t>ケイカク</t>
    </rPh>
    <rPh sb="56" eb="58">
      <t>テイキョウ</t>
    </rPh>
    <rPh sb="62" eb="63">
      <t>ツト</t>
    </rPh>
    <phoneticPr fontId="5"/>
  </si>
  <si>
    <t>前年度からの規模の区分の変更</t>
    <rPh sb="0" eb="3">
      <t>ゼンネンド</t>
    </rPh>
    <rPh sb="6" eb="8">
      <t>キボ</t>
    </rPh>
    <rPh sb="9" eb="11">
      <t>クブン</t>
    </rPh>
    <rPh sb="12" eb="14">
      <t>ヘンコウ</t>
    </rPh>
    <phoneticPr fontId="5"/>
  </si>
  <si>
    <t>サービス提供体制強化（　）</t>
    <rPh sb="4" eb="6">
      <t>テイキョウ</t>
    </rPh>
    <rPh sb="6" eb="8">
      <t>タイセイ</t>
    </rPh>
    <rPh sb="8" eb="10">
      <t>キョウカ</t>
    </rPh>
    <phoneticPr fontId="5"/>
  </si>
  <si>
    <t>苦　情　件　数
（前年度）</t>
    <rPh sb="0" eb="3">
      <t>クジョウ</t>
    </rPh>
    <rPh sb="4" eb="7">
      <t>ケンスウ</t>
    </rPh>
    <rPh sb="9" eb="10">
      <t>ゼン</t>
    </rPh>
    <phoneticPr fontId="5"/>
  </si>
  <si>
    <t>事故発生件数
（前年度）</t>
    <rPh sb="0" eb="2">
      <t>ジコ</t>
    </rPh>
    <rPh sb="2" eb="4">
      <t>ハッセイ</t>
    </rPh>
    <rPh sb="4" eb="6">
      <t>ケンスウ</t>
    </rPh>
    <rPh sb="8" eb="9">
      <t>ゼン</t>
    </rPh>
    <phoneticPr fontId="5"/>
  </si>
  <si>
    <t>市町への報告件数
（前年度）</t>
    <rPh sb="0" eb="2">
      <t>シチョウ</t>
    </rPh>
    <rPh sb="4" eb="6">
      <t>ホウコク</t>
    </rPh>
    <rPh sb="6" eb="8">
      <t>ケンスウ</t>
    </rPh>
    <rPh sb="10" eb="11">
      <t>ゼン</t>
    </rPh>
    <rPh sb="11" eb="13">
      <t>ネンド</t>
    </rPh>
    <phoneticPr fontId="5"/>
  </si>
  <si>
    <t>非常災害対策のマニュアルの作成</t>
    <phoneticPr fontId="5"/>
  </si>
  <si>
    <t>その他具体的取組
（有の場合は具体的に記入）</t>
    <phoneticPr fontId="5"/>
  </si>
  <si>
    <t>（３）防災訓練等の実施状況（前年度）</t>
    <rPh sb="3" eb="5">
      <t>ボウサイ</t>
    </rPh>
    <rPh sb="5" eb="7">
      <t>クンレン</t>
    </rPh>
    <rPh sb="7" eb="8">
      <t>トウ</t>
    </rPh>
    <rPh sb="9" eb="11">
      <t>ジッシ</t>
    </rPh>
    <rPh sb="11" eb="13">
      <t>ジョウキョウ</t>
    </rPh>
    <rPh sb="14" eb="15">
      <t>ゼン</t>
    </rPh>
    <rPh sb="15" eb="17">
      <t>ネンド</t>
    </rPh>
    <phoneticPr fontId="5"/>
  </si>
  <si>
    <t>外部機関（市町含む）の研修</t>
    <rPh sb="0" eb="2">
      <t>ガイブ</t>
    </rPh>
    <rPh sb="2" eb="4">
      <t>キカン</t>
    </rPh>
    <rPh sb="5" eb="7">
      <t>シチョウ</t>
    </rPh>
    <rPh sb="7" eb="8">
      <t>フク</t>
    </rPh>
    <rPh sb="11" eb="13">
      <t>ケンシュウ</t>
    </rPh>
    <phoneticPr fontId="5"/>
  </si>
  <si>
    <t>日時</t>
    <rPh sb="0" eb="2">
      <t>ニチジ</t>
    </rPh>
    <phoneticPr fontId="5"/>
  </si>
  <si>
    <t>事業所内での研修の開催状況</t>
    <rPh sb="0" eb="3">
      <t>ジギョウショ</t>
    </rPh>
    <rPh sb="3" eb="4">
      <t>ナイ</t>
    </rPh>
    <rPh sb="6" eb="8">
      <t>ケンシュウ</t>
    </rPh>
    <rPh sb="9" eb="11">
      <t>カイサイ</t>
    </rPh>
    <rPh sb="11" eb="13">
      <t>ジョウキョウ</t>
    </rPh>
    <phoneticPr fontId="5"/>
  </si>
  <si>
    <t>頻度</t>
    <rPh sb="0" eb="2">
      <t>ヒンド</t>
    </rPh>
    <phoneticPr fontId="5"/>
  </si>
  <si>
    <t>研修項目（主なものを記入）</t>
    <rPh sb="0" eb="2">
      <t>ケンシュウ</t>
    </rPh>
    <rPh sb="2" eb="4">
      <t>コウモク</t>
    </rPh>
    <rPh sb="5" eb="6">
      <t>オモ</t>
    </rPh>
    <rPh sb="10" eb="12">
      <t>キニュウ</t>
    </rPh>
    <phoneticPr fontId="5"/>
  </si>
  <si>
    <t>参加者</t>
    <rPh sb="0" eb="3">
      <t>サンカシャ</t>
    </rPh>
    <phoneticPr fontId="5"/>
  </si>
  <si>
    <t>研修名</t>
    <rPh sb="0" eb="2">
      <t>ケンシュウ</t>
    </rPh>
    <rPh sb="2" eb="3">
      <t>メイ</t>
    </rPh>
    <phoneticPr fontId="5"/>
  </si>
  <si>
    <t>研修主体</t>
    <rPh sb="0" eb="2">
      <t>ケンシュウ</t>
    </rPh>
    <rPh sb="2" eb="4">
      <t>シュタイ</t>
    </rPh>
    <phoneticPr fontId="5"/>
  </si>
  <si>
    <t>内容</t>
    <rPh sb="0" eb="2">
      <t>ナイヨウ</t>
    </rPh>
    <phoneticPr fontId="5"/>
  </si>
  <si>
    <t>資質向上のために参加した研修</t>
    <rPh sb="0" eb="2">
      <t>シシツ</t>
    </rPh>
    <rPh sb="2" eb="4">
      <t>コウジョウ</t>
    </rPh>
    <rPh sb="8" eb="10">
      <t>サンカ</t>
    </rPh>
    <rPh sb="12" eb="14">
      <t>ケンシュウ</t>
    </rPh>
    <phoneticPr fontId="5"/>
  </si>
  <si>
    <t>指定通所介護事業所における前年度又は算定日が属する月の前３月間の利用者の総数のうち、要介護状態区分が要介護３、要介護４又は要介護５である者の占める割合</t>
    <rPh sb="0" eb="2">
      <t>シテイ</t>
    </rPh>
    <rPh sb="2" eb="4">
      <t>ツウショ</t>
    </rPh>
    <rPh sb="4" eb="6">
      <t>カイゴ</t>
    </rPh>
    <rPh sb="6" eb="9">
      <t>ジギョウショ</t>
    </rPh>
    <phoneticPr fontId="9"/>
  </si>
  <si>
    <t>基準第92条
地域基準第19条</t>
    <rPh sb="0" eb="2">
      <t>キジュン</t>
    </rPh>
    <rPh sb="2" eb="3">
      <t>ダイ</t>
    </rPh>
    <rPh sb="5" eb="6">
      <t>ジョウ</t>
    </rPh>
    <rPh sb="7" eb="9">
      <t>チイキ</t>
    </rPh>
    <rPh sb="9" eb="11">
      <t>キジュン</t>
    </rPh>
    <rPh sb="11" eb="12">
      <t>ダイ</t>
    </rPh>
    <rPh sb="14" eb="15">
      <t>ジョウ</t>
    </rPh>
    <phoneticPr fontId="5"/>
  </si>
  <si>
    <t>介護保険法第41条第8項</t>
    <rPh sb="0" eb="2">
      <t>カイゴ</t>
    </rPh>
    <rPh sb="2" eb="4">
      <t>ホケン</t>
    </rPh>
    <rPh sb="4" eb="5">
      <t>ホウ</t>
    </rPh>
    <rPh sb="5" eb="6">
      <t>ダイ</t>
    </rPh>
    <rPh sb="8" eb="9">
      <t>ジョウ</t>
    </rPh>
    <rPh sb="9" eb="10">
      <t>ダイ</t>
    </rPh>
    <rPh sb="11" eb="12">
      <t>コウ</t>
    </rPh>
    <phoneticPr fontId="5"/>
  </si>
  <si>
    <t>介護保険法施行規則第65条</t>
    <rPh sb="0" eb="2">
      <t>カイゴ</t>
    </rPh>
    <rPh sb="2" eb="4">
      <t>ホケン</t>
    </rPh>
    <rPh sb="4" eb="5">
      <t>ホウ</t>
    </rPh>
    <rPh sb="5" eb="7">
      <t>セコウ</t>
    </rPh>
    <rPh sb="7" eb="9">
      <t>キソク</t>
    </rPh>
    <rPh sb="9" eb="10">
      <t>ダイ</t>
    </rPh>
    <rPh sb="12" eb="13">
      <t>ジョウ</t>
    </rPh>
    <phoneticPr fontId="5"/>
  </si>
  <si>
    <t>基準第97条
地域基準第25条第1項</t>
    <rPh sb="0" eb="2">
      <t>キジュン</t>
    </rPh>
    <rPh sb="2" eb="3">
      <t>ダイ</t>
    </rPh>
    <rPh sb="5" eb="6">
      <t>ジョウ</t>
    </rPh>
    <rPh sb="14" eb="15">
      <t>ジョウ</t>
    </rPh>
    <rPh sb="15" eb="16">
      <t>ダイ</t>
    </rPh>
    <rPh sb="17" eb="18">
      <t>コウ</t>
    </rPh>
    <phoneticPr fontId="5"/>
  </si>
  <si>
    <t>運営推進会議（地域密着型のみ）</t>
    <rPh sb="0" eb="2">
      <t>ウンエイ</t>
    </rPh>
    <rPh sb="2" eb="4">
      <t>スイシン</t>
    </rPh>
    <rPh sb="4" eb="6">
      <t>カイギ</t>
    </rPh>
    <rPh sb="7" eb="9">
      <t>チイキ</t>
    </rPh>
    <rPh sb="9" eb="12">
      <t>ミッチャクガタ</t>
    </rPh>
    <phoneticPr fontId="5"/>
  </si>
  <si>
    <t>・運営推進会議開催記録</t>
    <rPh sb="1" eb="3">
      <t>ウンエイ</t>
    </rPh>
    <rPh sb="3" eb="5">
      <t>スイシン</t>
    </rPh>
    <rPh sb="5" eb="7">
      <t>カイギ</t>
    </rPh>
    <rPh sb="7" eb="9">
      <t>カイサイ</t>
    </rPh>
    <rPh sb="9" eb="11">
      <t>キロク</t>
    </rPh>
    <phoneticPr fontId="5"/>
  </si>
  <si>
    <t>介護保険法
第75条、第78条の5</t>
    <rPh sb="0" eb="2">
      <t>カイゴ</t>
    </rPh>
    <rPh sb="2" eb="4">
      <t>ホケン</t>
    </rPh>
    <rPh sb="4" eb="5">
      <t>ホウ</t>
    </rPh>
    <rPh sb="6" eb="7">
      <t>ダイ</t>
    </rPh>
    <rPh sb="9" eb="10">
      <t>ジョウ</t>
    </rPh>
    <rPh sb="11" eb="12">
      <t>ダイ</t>
    </rPh>
    <rPh sb="14" eb="15">
      <t>ジョウ</t>
    </rPh>
    <phoneticPr fontId="5"/>
  </si>
  <si>
    <t>　　　　地域基準；指定地域密着型サービスの事業の人員、設備及び運営に関する基準（平成18年3月14日厚生労働省令第34号）</t>
    <rPh sb="4" eb="6">
      <t>チイキ</t>
    </rPh>
    <rPh sb="6" eb="8">
      <t>キジュン</t>
    </rPh>
    <rPh sb="9" eb="11">
      <t>シテイ</t>
    </rPh>
    <rPh sb="11" eb="13">
      <t>チイキ</t>
    </rPh>
    <rPh sb="13" eb="16">
      <t>ミッチャクガタ</t>
    </rPh>
    <rPh sb="21" eb="23">
      <t>ジギョウ</t>
    </rPh>
    <rPh sb="24" eb="26">
      <t>ジンイン</t>
    </rPh>
    <rPh sb="27" eb="29">
      <t>セツビ</t>
    </rPh>
    <rPh sb="29" eb="30">
      <t>オヨ</t>
    </rPh>
    <rPh sb="31" eb="33">
      <t>ウンエイ</t>
    </rPh>
    <rPh sb="34" eb="35">
      <t>カン</t>
    </rPh>
    <rPh sb="37" eb="39">
      <t>キジュン</t>
    </rPh>
    <rPh sb="46" eb="47">
      <t>ガツ</t>
    </rPh>
    <phoneticPr fontId="5"/>
  </si>
  <si>
    <t>（１）通所介護費（地域密着型含む）</t>
    <rPh sb="3" eb="5">
      <t>ツウショ</t>
    </rPh>
    <rPh sb="5" eb="8">
      <t>カイゴヒ</t>
    </rPh>
    <rPh sb="9" eb="11">
      <t>チイキ</t>
    </rPh>
    <rPh sb="11" eb="14">
      <t>ミッチャクガタ</t>
    </rPh>
    <rPh sb="14" eb="15">
      <t>フク</t>
    </rPh>
    <phoneticPr fontId="9"/>
  </si>
  <si>
    <t>前年度１月当たり平均延べ利用者数（通常規模,大規模Ⅰ・Ⅱ）</t>
    <rPh sb="0" eb="3">
      <t>ゼンネンド</t>
    </rPh>
    <rPh sb="4" eb="6">
      <t>ツキア</t>
    </rPh>
    <rPh sb="8" eb="10">
      <t>ヘイキン</t>
    </rPh>
    <rPh sb="10" eb="11">
      <t>ノ</t>
    </rPh>
    <rPh sb="12" eb="15">
      <t>リヨウシャ</t>
    </rPh>
    <rPh sb="15" eb="16">
      <t>スウ</t>
    </rPh>
    <rPh sb="17" eb="19">
      <t>ツウジョウ</t>
    </rPh>
    <rPh sb="19" eb="21">
      <t>キボ</t>
    </rPh>
    <rPh sb="22" eb="25">
      <t>ダイキボ</t>
    </rPh>
    <phoneticPr fontId="5"/>
  </si>
  <si>
    <t>事業所規模の確認
（地域密着型除く）</t>
    <rPh sb="0" eb="3">
      <t>ジギョウショ</t>
    </rPh>
    <rPh sb="3" eb="5">
      <t>キボ</t>
    </rPh>
    <rPh sb="6" eb="8">
      <t>カクニン</t>
    </rPh>
    <rPh sb="10" eb="12">
      <t>チイキ</t>
    </rPh>
    <rPh sb="12" eb="15">
      <t>ミッチャクガタ</t>
    </rPh>
    <rPh sb="15" eb="16">
      <t>ノゾ</t>
    </rPh>
    <phoneticPr fontId="5"/>
  </si>
  <si>
    <t>７５０人以下</t>
    <rPh sb="3" eb="4">
      <t>ニン</t>
    </rPh>
    <rPh sb="4" eb="6">
      <t>イカ</t>
    </rPh>
    <phoneticPr fontId="5"/>
  </si>
  <si>
    <r>
      <t>（別紙１）規模別報酬計算表（通所介護</t>
    </r>
    <r>
      <rPr>
        <sz val="12"/>
        <rFont val="ＭＳ Ｐゴシック"/>
        <family val="3"/>
        <charset val="128"/>
      </rPr>
      <t>（地域密着型除く）</t>
    </r>
    <r>
      <rPr>
        <sz val="18"/>
        <rFont val="ＭＳ Ｐゴシック"/>
        <family val="3"/>
        <charset val="128"/>
      </rPr>
      <t>）</t>
    </r>
    <rPh sb="1" eb="3">
      <t>ベッシ</t>
    </rPh>
    <rPh sb="5" eb="7">
      <t>キボ</t>
    </rPh>
    <rPh sb="7" eb="8">
      <t>ベツ</t>
    </rPh>
    <rPh sb="8" eb="10">
      <t>ホウシュウ</t>
    </rPh>
    <rPh sb="10" eb="12">
      <t>ケイサン</t>
    </rPh>
    <rPh sb="12" eb="13">
      <t>ヒョウ</t>
    </rPh>
    <rPh sb="14" eb="16">
      <t>ツウショ</t>
    </rPh>
    <rPh sb="16" eb="18">
      <t>カイゴ</t>
    </rPh>
    <rPh sb="19" eb="21">
      <t>チイキ</t>
    </rPh>
    <rPh sb="21" eb="24">
      <t>ミッチャクガタ</t>
    </rPh>
    <rPh sb="24" eb="25">
      <t>ノゾ</t>
    </rPh>
    <phoneticPr fontId="5"/>
  </si>
  <si>
    <t>平11老企25第3の6の3（3）の⑥
平18老計0331004、老振0331004、老老0331017第3、2の2、3(3)⑥</t>
    <rPh sb="19" eb="20">
      <t>ヘイ</t>
    </rPh>
    <rPh sb="22" eb="23">
      <t>ロウ</t>
    </rPh>
    <rPh sb="23" eb="24">
      <t>ケイ</t>
    </rPh>
    <rPh sb="32" eb="33">
      <t>ロウ</t>
    </rPh>
    <rPh sb="33" eb="34">
      <t>シン</t>
    </rPh>
    <rPh sb="42" eb="43">
      <t>ロウ</t>
    </rPh>
    <rPh sb="43" eb="44">
      <t>ロウ</t>
    </rPh>
    <rPh sb="51" eb="52">
      <t>ダイ</t>
    </rPh>
    <phoneticPr fontId="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</si>
  <si>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5"/>
  </si>
  <si>
    <t>　　　　平18老計0331004、老振0331004、老老0331017；指定地域密着型サービス及び指定地域密着型介護予防サービスに関する基準</t>
    <rPh sb="66" eb="67">
      <t>カン</t>
    </rPh>
    <rPh sb="69" eb="71">
      <t>キジュン</t>
    </rPh>
    <phoneticPr fontId="5"/>
  </si>
  <si>
    <t>　　　　について（平成18年3月31日老計発第0331004号、老振発第0331004号、老老発第0331017号）</t>
    <rPh sb="13" eb="14">
      <t>ネン</t>
    </rPh>
    <rPh sb="15" eb="16">
      <t>ガツ</t>
    </rPh>
    <rPh sb="18" eb="19">
      <t>ニチ</t>
    </rPh>
    <phoneticPr fontId="5"/>
  </si>
  <si>
    <r>
      <t xml:space="preserve">通所介護
</t>
    </r>
    <r>
      <rPr>
        <sz val="8"/>
        <rFont val="ＭＳ Ｐゴシック"/>
        <family val="3"/>
        <charset val="128"/>
      </rPr>
      <t>（地域密着型含む）</t>
    </r>
    <rPh sb="0" eb="2">
      <t>ツウショ</t>
    </rPh>
    <rPh sb="2" eb="4">
      <t>カイゴ</t>
    </rPh>
    <rPh sb="6" eb="8">
      <t>チイキ</t>
    </rPh>
    <rPh sb="8" eb="11">
      <t>ミッチャクガタ</t>
    </rPh>
    <rPh sb="11" eb="12">
      <t>フク</t>
    </rPh>
    <phoneticPr fontId="5"/>
  </si>
  <si>
    <t>ADL維持等加算［申出］</t>
    <rPh sb="3" eb="5">
      <t>イジ</t>
    </rPh>
    <rPh sb="5" eb="6">
      <t>トウ</t>
    </rPh>
    <rPh sb="6" eb="8">
      <t>カサン</t>
    </rPh>
    <rPh sb="9" eb="11">
      <t>モウシデ</t>
    </rPh>
    <phoneticPr fontId="5"/>
  </si>
  <si>
    <t>認知症加算</t>
    <rPh sb="0" eb="3">
      <t>ニンチショウ</t>
    </rPh>
    <rPh sb="3" eb="5">
      <t>カサン</t>
    </rPh>
    <phoneticPr fontId="5"/>
  </si>
  <si>
    <t>中重度者ケア体制加算</t>
    <rPh sb="0" eb="1">
      <t>チュウ</t>
    </rPh>
    <rPh sb="1" eb="3">
      <t>ジュウド</t>
    </rPh>
    <rPh sb="3" eb="4">
      <t>シャ</t>
    </rPh>
    <rPh sb="6" eb="8">
      <t>タイセイ</t>
    </rPh>
    <rPh sb="8" eb="10">
      <t>カサン</t>
    </rPh>
    <phoneticPr fontId="5"/>
  </si>
  <si>
    <t>生活機能向上連携加算</t>
    <rPh sb="0" eb="2">
      <t>セイカツ</t>
    </rPh>
    <rPh sb="2" eb="4">
      <t>キノウ</t>
    </rPh>
    <rPh sb="4" eb="6">
      <t>コウジョウ</t>
    </rPh>
    <rPh sb="6" eb="8">
      <t>レンケイ</t>
    </rPh>
    <rPh sb="8" eb="10">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</si>
  <si>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</si>
  <si>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r>
      <t>自己点検シート（通所介護</t>
    </r>
    <r>
      <rPr>
        <b/>
        <sz val="12"/>
        <rFont val="ＭＳ ゴシック"/>
        <family val="3"/>
        <charset val="128"/>
      </rPr>
      <t>（地域密着型含む）</t>
    </r>
    <r>
      <rPr>
        <b/>
        <sz val="14"/>
        <rFont val="ＭＳ ゴシック"/>
        <family val="3"/>
        <charset val="128"/>
      </rPr>
      <t>）</t>
    </r>
    <rPh sb="0" eb="2">
      <t>ジコ</t>
    </rPh>
    <rPh sb="2" eb="4">
      <t>テンケン</t>
    </rPh>
    <rPh sb="8" eb="10">
      <t>ツウショ</t>
    </rPh>
    <rPh sb="10" eb="12">
      <t>カイゴ</t>
    </rPh>
    <rPh sb="13" eb="15">
      <t>チイキ</t>
    </rPh>
    <rPh sb="15" eb="18">
      <t>ミッチャクガタ</t>
    </rPh>
    <rPh sb="18" eb="19">
      <t>フク</t>
    </rPh>
    <phoneticPr fontId="5"/>
  </si>
  <si>
    <t>基準第93条第1項
地域基準第20条第1項</t>
    <rPh sb="0" eb="2">
      <t>キジュン</t>
    </rPh>
    <rPh sb="2" eb="3">
      <t>ダイ</t>
    </rPh>
    <rPh sb="5" eb="6">
      <t>ジョウ</t>
    </rPh>
    <rPh sb="6" eb="7">
      <t>ダイ</t>
    </rPh>
    <rPh sb="8" eb="9">
      <t>コウ</t>
    </rPh>
    <rPh sb="18" eb="19">
      <t>ダイ</t>
    </rPh>
    <rPh sb="20" eb="21">
      <t>コウ</t>
    </rPh>
    <phoneticPr fontId="5"/>
  </si>
  <si>
    <t>基準第93条第2項
地域基準第20条第3項</t>
    <rPh sb="0" eb="2">
      <t>キジュン</t>
    </rPh>
    <rPh sb="2" eb="3">
      <t>ダイ</t>
    </rPh>
    <rPh sb="5" eb="6">
      <t>ジョウ</t>
    </rPh>
    <rPh sb="6" eb="7">
      <t>ダイ</t>
    </rPh>
    <rPh sb="8" eb="9">
      <t>コウ</t>
    </rPh>
    <rPh sb="18" eb="19">
      <t>ダイ</t>
    </rPh>
    <rPh sb="20" eb="21">
      <t>コウ</t>
    </rPh>
    <phoneticPr fontId="5"/>
  </si>
  <si>
    <t>基準第93条第6項
地域基準第20条第7項</t>
    <rPh sb="0" eb="2">
      <t>キジュン</t>
    </rPh>
    <rPh sb="2" eb="3">
      <t>ダイ</t>
    </rPh>
    <rPh sb="5" eb="6">
      <t>ジョウ</t>
    </rPh>
    <rPh sb="6" eb="7">
      <t>ダイ</t>
    </rPh>
    <rPh sb="8" eb="9">
      <t>コウ</t>
    </rPh>
    <rPh sb="18" eb="19">
      <t>ダイ</t>
    </rPh>
    <rPh sb="20" eb="21">
      <t>コウ</t>
    </rPh>
    <phoneticPr fontId="5"/>
  </si>
  <si>
    <t>地域基準第20条第1項</t>
    <rPh sb="8" eb="9">
      <t>ダイ</t>
    </rPh>
    <rPh sb="10" eb="11">
      <t>コウ</t>
    </rPh>
    <phoneticPr fontId="5"/>
  </si>
  <si>
    <t>地域基準第20条第3項</t>
    <phoneticPr fontId="5"/>
  </si>
  <si>
    <t>地域基準第20条第7項</t>
    <phoneticPr fontId="5"/>
  </si>
  <si>
    <t>基準第94条
地域基準第21条</t>
    <rPh sb="0" eb="2">
      <t>キジュン</t>
    </rPh>
    <rPh sb="2" eb="3">
      <t>ダイ</t>
    </rPh>
    <rPh sb="5" eb="6">
      <t>ジョウ</t>
    </rPh>
    <phoneticPr fontId="5"/>
  </si>
  <si>
    <t>基準第95条第1項
地域基準第22条第1項</t>
    <rPh sb="0" eb="2">
      <t>キジュン</t>
    </rPh>
    <rPh sb="2" eb="3">
      <t>ダイ</t>
    </rPh>
    <rPh sb="5" eb="6">
      <t>ジョウ</t>
    </rPh>
    <rPh sb="6" eb="7">
      <t>ダイ</t>
    </rPh>
    <rPh sb="8" eb="9">
      <t>コウ</t>
    </rPh>
    <rPh sb="18" eb="19">
      <t>ダイ</t>
    </rPh>
    <rPh sb="20" eb="21">
      <t>コウ</t>
    </rPh>
    <phoneticPr fontId="5"/>
  </si>
  <si>
    <t>基準第95条第2項
地域基準第22条第2項</t>
    <rPh sb="0" eb="2">
      <t>キジュン</t>
    </rPh>
    <rPh sb="2" eb="3">
      <t>ダイ</t>
    </rPh>
    <rPh sb="5" eb="6">
      <t>ジョウ</t>
    </rPh>
    <rPh sb="6" eb="7">
      <t>ダイ</t>
    </rPh>
    <rPh sb="8" eb="9">
      <t>コウ</t>
    </rPh>
    <rPh sb="18" eb="19">
      <t>ダイ</t>
    </rPh>
    <rPh sb="20" eb="21">
      <t>コウ</t>
    </rPh>
    <phoneticPr fontId="5"/>
  </si>
  <si>
    <t>基準第95条第4項
地域基準第22条第4項</t>
    <rPh sb="18" eb="19">
      <t>ダイ</t>
    </rPh>
    <rPh sb="20" eb="21">
      <t>コウ</t>
    </rPh>
    <phoneticPr fontId="5"/>
  </si>
  <si>
    <t>基準第96条第1項
地域基準第24条第1項</t>
    <rPh sb="0" eb="2">
      <t>キジュン</t>
    </rPh>
    <rPh sb="2" eb="3">
      <t>ダイ</t>
    </rPh>
    <rPh sb="5" eb="6">
      <t>ジョウ</t>
    </rPh>
    <rPh sb="6" eb="7">
      <t>ダイ</t>
    </rPh>
    <rPh sb="8" eb="9">
      <t>コウ</t>
    </rPh>
    <phoneticPr fontId="5"/>
  </si>
  <si>
    <t>基準第96条第2項
地域基準第24条第2項</t>
    <rPh sb="0" eb="2">
      <t>キジュン</t>
    </rPh>
    <rPh sb="2" eb="3">
      <t>ダイ</t>
    </rPh>
    <rPh sb="5" eb="6">
      <t>ジョウ</t>
    </rPh>
    <rPh sb="6" eb="7">
      <t>ダイ</t>
    </rPh>
    <rPh sb="8" eb="9">
      <t>コウ</t>
    </rPh>
    <rPh sb="17" eb="18">
      <t>ジョウ</t>
    </rPh>
    <phoneticPr fontId="5"/>
  </si>
  <si>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②通常要する時間を超えるサービス提供で、利用者の選定に係るものの提供に伴い必要となる費用の範囲内において、通常の指定通所介護に係る居宅介護サービス費用基準額を超える費用
③食事の提供に要する費用
④おむつ代
⑤指定通所介護の提供において提供されるサービスのうち、日常生活においても通常必要となるものに係る費用であって、利用者負担とすることが適当な費用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51" eb="153">
      <t>シテイ</t>
    </rPh>
    <rPh sb="153" eb="155">
      <t>ツウショ</t>
    </rPh>
    <rPh sb="155" eb="157">
      <t>カイゴ</t>
    </rPh>
    <rPh sb="158" eb="159">
      <t>カカ</t>
    </rPh>
    <rPh sb="160" eb="162">
      <t>キョタク</t>
    </rPh>
    <rPh sb="162" eb="164">
      <t>カイゴ</t>
    </rPh>
    <rPh sb="168" eb="170">
      <t>ヒヨウ</t>
    </rPh>
    <rPh sb="170" eb="172">
      <t>キジュン</t>
    </rPh>
    <rPh sb="172" eb="173">
      <t>ガク</t>
    </rPh>
    <rPh sb="174" eb="175">
      <t>コ</t>
    </rPh>
    <rPh sb="177" eb="179">
      <t>ヒヨウ</t>
    </rPh>
    <rPh sb="181" eb="183">
      <t>ショクジ</t>
    </rPh>
    <rPh sb="184" eb="186">
      <t>テイキョウ</t>
    </rPh>
    <rPh sb="187" eb="188">
      <t>ヨウ</t>
    </rPh>
    <rPh sb="190" eb="192">
      <t>ヒヨウ</t>
    </rPh>
    <rPh sb="197" eb="198">
      <t>ダイ</t>
    </rPh>
    <phoneticPr fontId="5"/>
  </si>
  <si>
    <t>基準第96条第3項
地域基準第24条第3項</t>
    <rPh sb="0" eb="2">
      <t>キジュン</t>
    </rPh>
    <rPh sb="2" eb="3">
      <t>ダイ</t>
    </rPh>
    <rPh sb="5" eb="6">
      <t>ジョウ</t>
    </rPh>
    <rPh sb="6" eb="7">
      <t>ダイ</t>
    </rPh>
    <rPh sb="8" eb="9">
      <t>コウ</t>
    </rPh>
    <rPh sb="17" eb="18">
      <t>ジョウ</t>
    </rPh>
    <phoneticPr fontId="5"/>
  </si>
  <si>
    <t xml:space="preserve">基準第96条第5項
地域基準第24第5項
</t>
    <rPh sb="0" eb="2">
      <t>キジュン</t>
    </rPh>
    <rPh sb="2" eb="3">
      <t>ダイ</t>
    </rPh>
    <rPh sb="5" eb="6">
      <t>ジョウ</t>
    </rPh>
    <rPh sb="6" eb="7">
      <t>ダイ</t>
    </rPh>
    <rPh sb="8" eb="9">
      <t>コウ</t>
    </rPh>
    <phoneticPr fontId="5"/>
  </si>
  <si>
    <t>基準第97条第2項
地域基準第25条第2項</t>
    <rPh sb="0" eb="2">
      <t>キジュン</t>
    </rPh>
    <rPh sb="2" eb="3">
      <t>ダイ</t>
    </rPh>
    <rPh sb="5" eb="6">
      <t>ジョウ</t>
    </rPh>
    <rPh sb="6" eb="7">
      <t>ダイ</t>
    </rPh>
    <rPh sb="8" eb="9">
      <t>コウ</t>
    </rPh>
    <rPh sb="18" eb="19">
      <t>ダイ</t>
    </rPh>
    <rPh sb="20" eb="21">
      <t>コウ</t>
    </rPh>
    <phoneticPr fontId="5"/>
  </si>
  <si>
    <t>基準第99条
地域基準第27条</t>
    <rPh sb="0" eb="2">
      <t>キジュン</t>
    </rPh>
    <rPh sb="2" eb="3">
      <t>ダイ</t>
    </rPh>
    <rPh sb="5" eb="6">
      <t>ジョウ</t>
    </rPh>
    <phoneticPr fontId="5"/>
  </si>
  <si>
    <t>基準52条
地域基準第28条</t>
    <rPh sb="0" eb="2">
      <t>キジュン</t>
    </rPh>
    <phoneticPr fontId="5"/>
  </si>
  <si>
    <t>基準第100条
地域基準第29条</t>
    <rPh sb="0" eb="2">
      <t>キジュン</t>
    </rPh>
    <rPh sb="2" eb="3">
      <t>ダイ</t>
    </rPh>
    <rPh sb="6" eb="7">
      <t>ジョウ</t>
    </rPh>
    <phoneticPr fontId="5"/>
  </si>
  <si>
    <t>基準第101条第1項
地域基準第30条第1項</t>
    <rPh sb="0" eb="2">
      <t>キジュン</t>
    </rPh>
    <rPh sb="2" eb="3">
      <t>ダイ</t>
    </rPh>
    <rPh sb="6" eb="7">
      <t>ジョウ</t>
    </rPh>
    <rPh sb="7" eb="8">
      <t>ダイ</t>
    </rPh>
    <rPh sb="9" eb="10">
      <t>コウ</t>
    </rPh>
    <rPh sb="19" eb="20">
      <t>ダイ</t>
    </rPh>
    <rPh sb="21" eb="22">
      <t>コウ</t>
    </rPh>
    <phoneticPr fontId="5"/>
  </si>
  <si>
    <t>基準第101条第2項
地域基準第30条第2項</t>
    <rPh sb="0" eb="2">
      <t>キジュン</t>
    </rPh>
    <rPh sb="2" eb="3">
      <t>ダイ</t>
    </rPh>
    <rPh sb="6" eb="7">
      <t>ジョウ</t>
    </rPh>
    <rPh sb="7" eb="8">
      <t>ダイ</t>
    </rPh>
    <rPh sb="9" eb="10">
      <t>コウ</t>
    </rPh>
    <phoneticPr fontId="5"/>
  </si>
  <si>
    <t>基準第101条第3項
地域基準第30条第3項　　　　　　　　　　　　　　　　　　　　　　　　　　　　　　　　　　　　　　　　　　　　　　　　　　　　　　　　　　　　　　　　　　　　　　　　　　　　　　　　　　　　　　　　　　　　　　　　　　　　　</t>
    <rPh sb="0" eb="2">
      <t>キジュン</t>
    </rPh>
    <rPh sb="2" eb="3">
      <t>ダイ</t>
    </rPh>
    <rPh sb="6" eb="7">
      <t>ジョウ</t>
    </rPh>
    <rPh sb="7" eb="8">
      <t>ダイ</t>
    </rPh>
    <rPh sb="9" eb="10">
      <t>コウ</t>
    </rPh>
    <phoneticPr fontId="5"/>
  </si>
  <si>
    <t>基準第102条
地域基準第31条</t>
    <rPh sb="0" eb="2">
      <t>キジュン</t>
    </rPh>
    <rPh sb="2" eb="3">
      <t>ダイ</t>
    </rPh>
    <rPh sb="6" eb="7">
      <t>ジョウ</t>
    </rPh>
    <phoneticPr fontId="5"/>
  </si>
  <si>
    <t>基準第103条
地域基準第32条</t>
    <rPh sb="0" eb="2">
      <t>キジュン</t>
    </rPh>
    <rPh sb="2" eb="3">
      <t>ダイ</t>
    </rPh>
    <rPh sb="6" eb="7">
      <t>ジョウ</t>
    </rPh>
    <phoneticPr fontId="5"/>
  </si>
  <si>
    <t>8～9時間</t>
    <rPh sb="3" eb="5">
      <t>ジカン</t>
    </rPh>
    <phoneticPr fontId="5"/>
  </si>
  <si>
    <t>7～8時間</t>
    <rPh sb="3" eb="5">
      <t>ジカン</t>
    </rPh>
    <phoneticPr fontId="5"/>
  </si>
  <si>
    <t>6～7時間</t>
    <rPh sb="3" eb="5">
      <t>ジカン</t>
    </rPh>
    <phoneticPr fontId="5"/>
  </si>
  <si>
    <t>5～6時間</t>
    <rPh sb="3" eb="5">
      <t>ジカン</t>
    </rPh>
    <phoneticPr fontId="5"/>
  </si>
  <si>
    <t>4～5時間</t>
    <rPh sb="3" eb="5">
      <t>ジカン</t>
    </rPh>
    <phoneticPr fontId="5"/>
  </si>
  <si>
    <t>3～4時間</t>
    <rPh sb="3" eb="5">
      <t>ジカン</t>
    </rPh>
    <phoneticPr fontId="5"/>
  </si>
  <si>
    <t>生活機能向上連携</t>
    <rPh sb="6" eb="8">
      <t>レンケイ</t>
    </rPh>
    <phoneticPr fontId="5"/>
  </si>
  <si>
    <t>認知症</t>
    <rPh sb="0" eb="3">
      <t>ニンチショウ</t>
    </rPh>
    <phoneticPr fontId="5"/>
  </si>
  <si>
    <t>３時間以上４時間未満</t>
    <rPh sb="1" eb="3">
      <t>ジカン</t>
    </rPh>
    <rPh sb="3" eb="5">
      <t>イジョウ</t>
    </rPh>
    <rPh sb="6" eb="8">
      <t>ジカン</t>
    </rPh>
    <rPh sb="8" eb="10">
      <t>ミマン</t>
    </rPh>
    <phoneticPr fontId="5"/>
  </si>
  <si>
    <t>４時間以上５時間未満</t>
    <rPh sb="1" eb="5">
      <t>ジカンイジョウ</t>
    </rPh>
    <rPh sb="6" eb="8">
      <t>ジカン</t>
    </rPh>
    <rPh sb="8" eb="10">
      <t>ミマン</t>
    </rPh>
    <phoneticPr fontId="5"/>
  </si>
  <si>
    <t>５時間以上６時間未満</t>
    <rPh sb="1" eb="5">
      <t>ジカンイジョウ</t>
    </rPh>
    <rPh sb="6" eb="8">
      <t>ジカン</t>
    </rPh>
    <rPh sb="8" eb="10">
      <t>ミマン</t>
    </rPh>
    <phoneticPr fontId="5"/>
  </si>
  <si>
    <t>６時間以上７時間未満</t>
    <rPh sb="1" eb="5">
      <t>ジカンイジョウ</t>
    </rPh>
    <rPh sb="6" eb="8">
      <t>ジカン</t>
    </rPh>
    <rPh sb="8" eb="10">
      <t>ミマン</t>
    </rPh>
    <phoneticPr fontId="5"/>
  </si>
  <si>
    <t>７時間以上８時間未満</t>
    <rPh sb="1" eb="5">
      <t>ジカンイジョウ</t>
    </rPh>
    <rPh sb="6" eb="8">
      <t>ジカン</t>
    </rPh>
    <rPh sb="8" eb="10">
      <t>ミマン</t>
    </rPh>
    <phoneticPr fontId="5"/>
  </si>
  <si>
    <t>８時間以上９時間未満</t>
    <rPh sb="1" eb="3">
      <t>ジカン</t>
    </rPh>
    <rPh sb="3" eb="5">
      <t>イジョウ</t>
    </rPh>
    <rPh sb="6" eb="8">
      <t>ジカン</t>
    </rPh>
    <rPh sb="8" eb="10">
      <t>ミマン</t>
    </rPh>
    <phoneticPr fontId="5"/>
  </si>
  <si>
    <t>個別機能訓練加算</t>
    <rPh sb="0" eb="2">
      <t>コベツ</t>
    </rPh>
    <rPh sb="2" eb="4">
      <t>キノウ</t>
    </rPh>
    <rPh sb="4" eb="6">
      <t>クンレン</t>
    </rPh>
    <rPh sb="6" eb="8">
      <t>カサン</t>
    </rPh>
    <phoneticPr fontId="5"/>
  </si>
  <si>
    <t>業務管理体制が分かる資料</t>
    <rPh sb="0" eb="2">
      <t>ギョウム</t>
    </rPh>
    <rPh sb="2" eb="4">
      <t>カンリ</t>
    </rPh>
    <rPh sb="4" eb="6">
      <t>タイセイ</t>
    </rPh>
    <rPh sb="7" eb="8">
      <t>ワ</t>
    </rPh>
    <rPh sb="10" eb="12">
      <t>シリョウ</t>
    </rPh>
    <phoneticPr fontId="5"/>
  </si>
  <si>
    <t>入浴介助加算</t>
    <rPh sb="0" eb="2">
      <t>ニュウヨク</t>
    </rPh>
    <rPh sb="2" eb="4">
      <t>カイジョ</t>
    </rPh>
    <rPh sb="4" eb="6">
      <t>カサン</t>
    </rPh>
    <phoneticPr fontId="5"/>
  </si>
  <si>
    <r>
      <t>宿泊サービスの提供の開始前に県知事</t>
    </r>
    <r>
      <rPr>
        <sz val="9"/>
        <rFont val="ＭＳ ゴシック"/>
        <family val="3"/>
        <charset val="128"/>
      </rPr>
      <t>に届け出ていますか。</t>
    </r>
    <rPh sb="0" eb="2">
      <t>シュクハク</t>
    </rPh>
    <rPh sb="7" eb="9">
      <t>テイキョウ</t>
    </rPh>
    <rPh sb="10" eb="12">
      <t>カイシ</t>
    </rPh>
    <rPh sb="12" eb="13">
      <t>マエ</t>
    </rPh>
    <rPh sb="14" eb="17">
      <t>ケンチジ</t>
    </rPh>
    <rPh sb="17" eb="19">
      <t>チョウソンチョウ</t>
    </rPh>
    <rPh sb="18" eb="19">
      <t>トド</t>
    </rPh>
    <rPh sb="20" eb="21">
      <t>デ</t>
    </rPh>
    <phoneticPr fontId="5"/>
  </si>
  <si>
    <t>地域基準第34条第1項
平18老計0331004・老振0331004・老老0331017第3の二の二の3の（9）の①</t>
    <rPh sb="8" eb="9">
      <t>ダイ</t>
    </rPh>
    <rPh sb="10" eb="11">
      <t>コウ</t>
    </rPh>
    <rPh sb="12" eb="13">
      <t>ヘイ</t>
    </rPh>
    <rPh sb="15" eb="16">
      <t>ロウ</t>
    </rPh>
    <rPh sb="16" eb="17">
      <t>ケイ</t>
    </rPh>
    <rPh sb="25" eb="26">
      <t>ロウ</t>
    </rPh>
    <rPh sb="26" eb="27">
      <t>シン</t>
    </rPh>
    <rPh sb="35" eb="36">
      <t>ロウ</t>
    </rPh>
    <rPh sb="36" eb="37">
      <t>ロウ</t>
    </rPh>
    <rPh sb="44" eb="45">
      <t>ダイ</t>
    </rPh>
    <rPh sb="47" eb="48">
      <t>フタ</t>
    </rPh>
    <rPh sb="49" eb="50">
      <t>フタ</t>
    </rPh>
    <phoneticPr fontId="5"/>
  </si>
  <si>
    <t>入浴介助体制</t>
    <rPh sb="0" eb="1">
      <t>イリ</t>
    </rPh>
    <rPh sb="1" eb="2">
      <t>ヨク</t>
    </rPh>
    <rPh sb="2" eb="4">
      <t>カイジョ</t>
    </rPh>
    <rPh sb="4" eb="6">
      <t>タイセイ</t>
    </rPh>
    <phoneticPr fontId="5"/>
  </si>
  <si>
    <t>　　　；通所介護（地域密着型含む）</t>
    <rPh sb="4" eb="6">
      <t>ツウショ</t>
    </rPh>
    <phoneticPr fontId="5"/>
  </si>
  <si>
    <t>ADL維持等加算（Ⅱ）</t>
    <phoneticPr fontId="9"/>
  </si>
  <si>
    <t>基準第8条準用
地域基準第3条の7準用</t>
    <rPh sb="0" eb="2">
      <t>キジュン</t>
    </rPh>
    <rPh sb="2" eb="3">
      <t>ダイ</t>
    </rPh>
    <rPh sb="4" eb="5">
      <t>ジョウ</t>
    </rPh>
    <rPh sb="5" eb="7">
      <t>ジュンヨウ</t>
    </rPh>
    <rPh sb="17" eb="19">
      <t>ジュンヨウ</t>
    </rPh>
    <phoneticPr fontId="5"/>
  </si>
  <si>
    <t>基準第9条準用
地域基準第3条の8準用</t>
    <rPh sb="0" eb="2">
      <t>キジュン</t>
    </rPh>
    <rPh sb="2" eb="3">
      <t>ダイ</t>
    </rPh>
    <rPh sb="4" eb="5">
      <t>ジョウ</t>
    </rPh>
    <rPh sb="5" eb="7">
      <t>ジュンヨウ</t>
    </rPh>
    <rPh sb="17" eb="19">
      <t>ジュンヨウ</t>
    </rPh>
    <phoneticPr fontId="5"/>
  </si>
  <si>
    <t>基準第10条準用
地域基準第3条の9準用</t>
    <rPh sb="0" eb="2">
      <t>キジュン</t>
    </rPh>
    <rPh sb="2" eb="3">
      <t>ダイ</t>
    </rPh>
    <rPh sb="5" eb="6">
      <t>ジョウ</t>
    </rPh>
    <rPh sb="6" eb="8">
      <t>ジュンヨウ</t>
    </rPh>
    <rPh sb="18" eb="20">
      <t>ジュンヨウ</t>
    </rPh>
    <phoneticPr fontId="5"/>
  </si>
  <si>
    <t>基準第11条第1項準用
地域基準第3条の10第1項準用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5"/>
  </si>
  <si>
    <t>基準第11条第2項準用
地域基準第3条の10第2項準用</t>
    <rPh sb="0" eb="2">
      <t>キジュン</t>
    </rPh>
    <rPh sb="2" eb="3">
      <t>ダイ</t>
    </rPh>
    <rPh sb="5" eb="6">
      <t>ジョウ</t>
    </rPh>
    <rPh sb="6" eb="7">
      <t>ダイ</t>
    </rPh>
    <rPh sb="8" eb="9">
      <t>コウ</t>
    </rPh>
    <rPh sb="9" eb="11">
      <t>ジュンヨウ</t>
    </rPh>
    <rPh sb="25" eb="27">
      <t>ジュンヨウ</t>
    </rPh>
    <phoneticPr fontId="5"/>
  </si>
  <si>
    <t>基準第12条第1項準用
地域基準第3条の11第1項準用</t>
    <rPh sb="0" eb="2">
      <t>キジュン</t>
    </rPh>
    <rPh sb="2" eb="3">
      <t>ダイ</t>
    </rPh>
    <rPh sb="5" eb="6">
      <t>ジョウ</t>
    </rPh>
    <rPh sb="6" eb="7">
      <t>ダイ</t>
    </rPh>
    <rPh sb="8" eb="9">
      <t>コウ</t>
    </rPh>
    <rPh sb="9" eb="11">
      <t>ジュンヨウ</t>
    </rPh>
    <rPh sb="25" eb="27">
      <t>ジュンヨウ</t>
    </rPh>
    <phoneticPr fontId="5"/>
  </si>
  <si>
    <t>基準第12条第2項準用
地域基準第3条の11第2項準用</t>
    <rPh sb="0" eb="2">
      <t>キジュン</t>
    </rPh>
    <rPh sb="2" eb="3">
      <t>ダイ</t>
    </rPh>
    <rPh sb="5" eb="6">
      <t>ジョウ</t>
    </rPh>
    <rPh sb="6" eb="7">
      <t>ダイ</t>
    </rPh>
    <rPh sb="8" eb="9">
      <t>コウ</t>
    </rPh>
    <rPh sb="9" eb="11">
      <t>ジュンヨウ</t>
    </rPh>
    <rPh sb="25" eb="27">
      <t>ジュンヨウ</t>
    </rPh>
    <phoneticPr fontId="5"/>
  </si>
  <si>
    <t>基準第13条準用
地域基準第23条</t>
    <rPh sb="0" eb="2">
      <t>キジュン</t>
    </rPh>
    <rPh sb="2" eb="3">
      <t>ダイ</t>
    </rPh>
    <rPh sb="5" eb="6">
      <t>ジョウ</t>
    </rPh>
    <rPh sb="6" eb="8">
      <t>ジュンヨウ</t>
    </rPh>
    <phoneticPr fontId="5"/>
  </si>
  <si>
    <t>基準第14条第1項準用
地域基準第3条の13第1項準用</t>
    <rPh sb="0" eb="2">
      <t>キジュン</t>
    </rPh>
    <rPh sb="2" eb="3">
      <t>ダイ</t>
    </rPh>
    <rPh sb="5" eb="6">
      <t>ジョウ</t>
    </rPh>
    <rPh sb="6" eb="7">
      <t>ダイ</t>
    </rPh>
    <rPh sb="8" eb="9">
      <t>コウ</t>
    </rPh>
    <rPh sb="9" eb="11">
      <t>ジュンヨウ</t>
    </rPh>
    <rPh sb="25" eb="27">
      <t>ジュンヨウ</t>
    </rPh>
    <phoneticPr fontId="5"/>
  </si>
  <si>
    <t>基準第14条第2項準用
地域基準第3条の13第2項準用</t>
    <rPh sb="0" eb="2">
      <t>キジュン</t>
    </rPh>
    <rPh sb="2" eb="3">
      <t>ダイ</t>
    </rPh>
    <rPh sb="5" eb="6">
      <t>ジョウ</t>
    </rPh>
    <rPh sb="6" eb="7">
      <t>ダイ</t>
    </rPh>
    <rPh sb="8" eb="9">
      <t>コウ</t>
    </rPh>
    <rPh sb="9" eb="11">
      <t>ジュンヨウ</t>
    </rPh>
    <rPh sb="25" eb="27">
      <t>ジュンヨウ</t>
    </rPh>
    <phoneticPr fontId="5"/>
  </si>
  <si>
    <t>基準第15条準用
地域基準第3条の14準用</t>
    <rPh sb="0" eb="2">
      <t>キジュン</t>
    </rPh>
    <rPh sb="2" eb="3">
      <t>ダイ</t>
    </rPh>
    <rPh sb="5" eb="6">
      <t>ジョウ</t>
    </rPh>
    <rPh sb="6" eb="8">
      <t>ジュンヨウ</t>
    </rPh>
    <rPh sb="19" eb="21">
      <t>ジュンヨウ</t>
    </rPh>
    <phoneticPr fontId="5"/>
  </si>
  <si>
    <t>基準第16条準用
地域基準第3条の15準用</t>
    <rPh sb="0" eb="2">
      <t>キジュン</t>
    </rPh>
    <rPh sb="2" eb="3">
      <t>ダイ</t>
    </rPh>
    <rPh sb="5" eb="6">
      <t>ジョウ</t>
    </rPh>
    <rPh sb="6" eb="8">
      <t>ジュンヨウ</t>
    </rPh>
    <rPh sb="19" eb="21">
      <t>ジュンヨウ</t>
    </rPh>
    <phoneticPr fontId="5"/>
  </si>
  <si>
    <t>基準第17条準用
地域基準第3条の16準用</t>
    <rPh sb="0" eb="2">
      <t>キジュン</t>
    </rPh>
    <rPh sb="2" eb="3">
      <t>ダイ</t>
    </rPh>
    <rPh sb="5" eb="6">
      <t>ジョウ</t>
    </rPh>
    <rPh sb="6" eb="8">
      <t>ジュンヨウ</t>
    </rPh>
    <rPh sb="19" eb="21">
      <t>ジュンヨウ</t>
    </rPh>
    <phoneticPr fontId="5"/>
  </si>
  <si>
    <t>基準第19条第1項準用
地域基準第3条の18第1項準用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5"/>
  </si>
  <si>
    <t>基準第19条第2項準用
地域基準第3条の18第2項準用</t>
    <rPh sb="0" eb="2">
      <t>キジュン</t>
    </rPh>
    <rPh sb="2" eb="3">
      <t>ダイ</t>
    </rPh>
    <rPh sb="5" eb="6">
      <t>ジョウ</t>
    </rPh>
    <rPh sb="6" eb="7">
      <t>ダイ</t>
    </rPh>
    <rPh sb="8" eb="9">
      <t>コウ</t>
    </rPh>
    <rPh sb="9" eb="11">
      <t>ジュンヨウ</t>
    </rPh>
    <rPh sb="25" eb="27">
      <t>ジュンヨウ</t>
    </rPh>
    <phoneticPr fontId="5"/>
  </si>
  <si>
    <t>基準第21条準用
地域基準第3条の20準用</t>
    <rPh sb="0" eb="2">
      <t>キジュン</t>
    </rPh>
    <rPh sb="2" eb="3">
      <t>ダイ</t>
    </rPh>
    <rPh sb="5" eb="6">
      <t>ジョウ</t>
    </rPh>
    <rPh sb="6" eb="8">
      <t>ジュンヨウ</t>
    </rPh>
    <rPh sb="19" eb="21">
      <t>ジュンヨウ</t>
    </rPh>
    <phoneticPr fontId="5"/>
  </si>
  <si>
    <t>基準第26条準用
地域基準第3条の26準用</t>
    <rPh sb="0" eb="2">
      <t>キジュン</t>
    </rPh>
    <rPh sb="2" eb="3">
      <t>ダイ</t>
    </rPh>
    <rPh sb="5" eb="6">
      <t>ジョウ</t>
    </rPh>
    <rPh sb="6" eb="8">
      <t>ジュンヨウ</t>
    </rPh>
    <rPh sb="19" eb="21">
      <t>ジュンヨウ</t>
    </rPh>
    <phoneticPr fontId="5"/>
  </si>
  <si>
    <t>基準第27条準用
地域基準第12条準用</t>
    <rPh sb="0" eb="2">
      <t>キジュン</t>
    </rPh>
    <rPh sb="2" eb="3">
      <t>ダイ</t>
    </rPh>
    <rPh sb="5" eb="6">
      <t>ジョウ</t>
    </rPh>
    <rPh sb="6" eb="8">
      <t>ジュンヨウ</t>
    </rPh>
    <rPh sb="17" eb="19">
      <t>ジュンヨウ</t>
    </rPh>
    <phoneticPr fontId="5"/>
  </si>
  <si>
    <t>基準第32条準用
地域基準第3条の32準用　　　　　　　　　　　　　　　　　　　　　　　　　　　　　　　　　　　　　　　　　　　　　　　　　　　　　　　　　　　　　　　　　　　　　　　　　　　　　　　　　　　　　　　　　　　　　　　　　　　　　　　　　　　　　　　　　　　　　　　　　　　　　　　　　　　　　　　　　条例第4条</t>
    <rPh sb="0" eb="2">
      <t>キジュン</t>
    </rPh>
    <rPh sb="2" eb="3">
      <t>ダイ</t>
    </rPh>
    <rPh sb="5" eb="6">
      <t>ジョウ</t>
    </rPh>
    <rPh sb="6" eb="8">
      <t>ジュンヨウ</t>
    </rPh>
    <rPh sb="19" eb="21">
      <t>ジュンヨウ</t>
    </rPh>
    <rPh sb="158" eb="160">
      <t>ジョウレイ</t>
    </rPh>
    <rPh sb="160" eb="161">
      <t>ダイ</t>
    </rPh>
    <rPh sb="162" eb="163">
      <t>ジョウ</t>
    </rPh>
    <phoneticPr fontId="5"/>
  </si>
  <si>
    <t>基準第33条第1項準用
地域基準第3条の33第1項準用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5"/>
  </si>
  <si>
    <t>基準第33条第2項準用
地域基準第3条の33第2項準用</t>
    <rPh sb="0" eb="2">
      <t>キジュン</t>
    </rPh>
    <rPh sb="2" eb="3">
      <t>ダイ</t>
    </rPh>
    <rPh sb="5" eb="6">
      <t>ジョウ</t>
    </rPh>
    <rPh sb="6" eb="7">
      <t>ダイ</t>
    </rPh>
    <rPh sb="8" eb="9">
      <t>コウ</t>
    </rPh>
    <rPh sb="9" eb="11">
      <t>ジュンヨウ</t>
    </rPh>
    <rPh sb="22" eb="23">
      <t>ダイ</t>
    </rPh>
    <rPh sb="24" eb="25">
      <t>コウ</t>
    </rPh>
    <rPh sb="25" eb="27">
      <t>ジュンヨウ</t>
    </rPh>
    <phoneticPr fontId="5"/>
  </si>
  <si>
    <t>基準第33条第3項準用
地域基準第3条の33第3項準用</t>
    <rPh sb="0" eb="2">
      <t>キジュン</t>
    </rPh>
    <rPh sb="2" eb="3">
      <t>ダイ</t>
    </rPh>
    <rPh sb="5" eb="6">
      <t>ジョウ</t>
    </rPh>
    <rPh sb="6" eb="7">
      <t>ダイ</t>
    </rPh>
    <rPh sb="8" eb="9">
      <t>コウ</t>
    </rPh>
    <rPh sb="9" eb="11">
      <t>ジュンヨウ</t>
    </rPh>
    <rPh sb="25" eb="27">
      <t>ジュンヨウ</t>
    </rPh>
    <phoneticPr fontId="5"/>
  </si>
  <si>
    <t>基準第34条準用
地域基準第3条の34準用</t>
    <rPh sb="0" eb="2">
      <t>キジュン</t>
    </rPh>
    <rPh sb="2" eb="3">
      <t>ダイ</t>
    </rPh>
    <rPh sb="5" eb="6">
      <t>ジョウ</t>
    </rPh>
    <rPh sb="6" eb="8">
      <t>ジュンヨウ</t>
    </rPh>
    <rPh sb="19" eb="21">
      <t>ジュンヨウ</t>
    </rPh>
    <phoneticPr fontId="5"/>
  </si>
  <si>
    <t>基準第35条準用
地域基準第3条の35準用</t>
    <rPh sb="0" eb="2">
      <t>キジュン</t>
    </rPh>
    <rPh sb="2" eb="3">
      <t>ダイ</t>
    </rPh>
    <rPh sb="5" eb="6">
      <t>ジョウ</t>
    </rPh>
    <rPh sb="6" eb="8">
      <t>ジュンヨウ</t>
    </rPh>
    <rPh sb="19" eb="21">
      <t>ジュンヨウ</t>
    </rPh>
    <phoneticPr fontId="5"/>
  </si>
  <si>
    <t>基準第36条準用
地域基準第3条の36準用</t>
    <rPh sb="0" eb="2">
      <t>キジュン</t>
    </rPh>
    <rPh sb="2" eb="3">
      <t>ダイ</t>
    </rPh>
    <rPh sb="5" eb="6">
      <t>ジョウ</t>
    </rPh>
    <rPh sb="6" eb="8">
      <t>ジュンヨウ</t>
    </rPh>
    <rPh sb="19" eb="21">
      <t>ジュンヨウ</t>
    </rPh>
    <phoneticPr fontId="5"/>
  </si>
  <si>
    <t>基準第38条準用
地域基準第3条の39準用</t>
    <rPh sb="0" eb="2">
      <t>キジュン</t>
    </rPh>
    <rPh sb="2" eb="3">
      <t>ダイ</t>
    </rPh>
    <rPh sb="5" eb="6">
      <t>ジョウ</t>
    </rPh>
    <rPh sb="6" eb="8">
      <t>ジュンヨウ</t>
    </rPh>
    <rPh sb="19" eb="21">
      <t>ジュンヨウ</t>
    </rPh>
    <phoneticPr fontId="5"/>
  </si>
  <si>
    <t>※１　理学療法士、作業療法士、言語聴覚士、看護師、准看護師、柔道整復師、あん摩マッサージ指圧師、一定の実務経験を有するはり師、きゅう師</t>
    <rPh sb="48" eb="50">
      <t>イッテイ</t>
    </rPh>
    <rPh sb="51" eb="53">
      <t>ジツム</t>
    </rPh>
    <rPh sb="53" eb="55">
      <t>ケイケン</t>
    </rPh>
    <rPh sb="56" eb="57">
      <t>ユウ</t>
    </rPh>
    <rPh sb="61" eb="62">
      <t>シ</t>
    </rPh>
    <rPh sb="66" eb="67">
      <t>シ</t>
    </rPh>
    <phoneticPr fontId="5"/>
  </si>
  <si>
    <t>基準第104条の3第1項
地域基準第36条第1項</t>
    <rPh sb="0" eb="2">
      <t>キジュン</t>
    </rPh>
    <rPh sb="2" eb="3">
      <t>ダイ</t>
    </rPh>
    <rPh sb="6" eb="7">
      <t>ジョウ</t>
    </rPh>
    <rPh sb="9" eb="10">
      <t>ダイ</t>
    </rPh>
    <rPh sb="11" eb="12">
      <t>コウ</t>
    </rPh>
    <rPh sb="21" eb="22">
      <t>ダイ</t>
    </rPh>
    <rPh sb="23" eb="24">
      <t>コウ</t>
    </rPh>
    <phoneticPr fontId="5"/>
  </si>
  <si>
    <t>基準第104条の3第2項
地域基準第36条第2項
条例第7条</t>
    <rPh sb="0" eb="2">
      <t>キジュン</t>
    </rPh>
    <rPh sb="2" eb="3">
      <t>ダイ</t>
    </rPh>
    <rPh sb="6" eb="7">
      <t>ジョウ</t>
    </rPh>
    <rPh sb="9" eb="10">
      <t>ダイ</t>
    </rPh>
    <rPh sb="11" eb="12">
      <t>コウ</t>
    </rPh>
    <rPh sb="21" eb="22">
      <t>ダイ</t>
    </rPh>
    <rPh sb="23" eb="24">
      <t>コウ</t>
    </rPh>
    <rPh sb="25" eb="27">
      <t>ジョウレイ</t>
    </rPh>
    <rPh sb="27" eb="28">
      <t>ダイ</t>
    </rPh>
    <rPh sb="29" eb="30">
      <t>ジョウ</t>
    </rPh>
    <phoneticPr fontId="5"/>
  </si>
  <si>
    <t>介護保険法第115条の32第1項及び第2項</t>
    <rPh sb="0" eb="2">
      <t>カイゴ</t>
    </rPh>
    <rPh sb="2" eb="4">
      <t>ホケン</t>
    </rPh>
    <rPh sb="4" eb="5">
      <t>ホウ</t>
    </rPh>
    <rPh sb="5" eb="6">
      <t>ダイ</t>
    </rPh>
    <rPh sb="9" eb="10">
      <t>ジョウ</t>
    </rPh>
    <rPh sb="13" eb="14">
      <t>ダイ</t>
    </rPh>
    <rPh sb="15" eb="16">
      <t>コウ</t>
    </rPh>
    <rPh sb="16" eb="17">
      <t>オヨ</t>
    </rPh>
    <rPh sb="18" eb="19">
      <t>ダイ</t>
    </rPh>
    <rPh sb="20" eb="21">
      <t>コウ</t>
    </rPh>
    <phoneticPr fontId="5"/>
  </si>
  <si>
    <t>介護サービス情報の報告及び公表</t>
    <rPh sb="0" eb="2">
      <t>カイゴ</t>
    </rPh>
    <rPh sb="6" eb="8">
      <t>ジョウホウ</t>
    </rPh>
    <rPh sb="9" eb="11">
      <t>ホウコク</t>
    </rPh>
    <rPh sb="11" eb="12">
      <t>オヨ</t>
    </rPh>
    <rPh sb="13" eb="15">
      <t>コウヒョウ</t>
    </rPh>
    <phoneticPr fontId="5"/>
  </si>
  <si>
    <t>管理栄養士を１名以上配置（外部（他の介護事業所、医療機関、栄養ケア・ステーション）との連携を含む）</t>
    <rPh sb="0" eb="2">
      <t>カンリ</t>
    </rPh>
    <rPh sb="2" eb="5">
      <t>エイヨウシ</t>
    </rPh>
    <rPh sb="7" eb="8">
      <t>ナ</t>
    </rPh>
    <rPh sb="8" eb="12">
      <t>イジョウハイチ</t>
    </rPh>
    <rPh sb="13" eb="15">
      <t>ガイブ</t>
    </rPh>
    <rPh sb="16" eb="17">
      <t>ホカ</t>
    </rPh>
    <rPh sb="18" eb="20">
      <t>カイゴ</t>
    </rPh>
    <rPh sb="20" eb="23">
      <t>ジギョウショ</t>
    </rPh>
    <rPh sb="24" eb="26">
      <t>イリョウ</t>
    </rPh>
    <rPh sb="26" eb="28">
      <t>キカン</t>
    </rPh>
    <rPh sb="29" eb="31">
      <t>エイヨウ</t>
    </rPh>
    <rPh sb="43" eb="45">
      <t>レンケイ</t>
    </rPh>
    <rPh sb="46" eb="47">
      <t>フク</t>
    </rPh>
    <phoneticPr fontId="5"/>
  </si>
  <si>
    <t>要介護・要支援</t>
    <rPh sb="0" eb="1">
      <t>ヨウ</t>
    </rPh>
    <rPh sb="1" eb="3">
      <t>カイゴ</t>
    </rPh>
    <rPh sb="4" eb="7">
      <t>ヨウシエン</t>
    </rPh>
    <phoneticPr fontId="5"/>
  </si>
  <si>
    <r>
      <t xml:space="preserve">８～９時間の前後に行う日常生活上の世話（時間延長）
</t>
    </r>
    <r>
      <rPr>
        <sz val="10"/>
        <rFont val="ＭＳ ゴシック"/>
        <family val="3"/>
        <charset val="128"/>
      </rPr>
      <t>（宿泊サービス利用者除く）</t>
    </r>
    <rPh sb="3" eb="5">
      <t>ジカン</t>
    </rPh>
    <rPh sb="6" eb="8">
      <t>ゼンゴ</t>
    </rPh>
    <rPh sb="9" eb="10">
      <t>オコナ</t>
    </rPh>
    <rPh sb="11" eb="13">
      <t>ニチジョウ</t>
    </rPh>
    <rPh sb="13" eb="16">
      <t>セイカツジョウ</t>
    </rPh>
    <rPh sb="17" eb="19">
      <t>セワ</t>
    </rPh>
    <rPh sb="20" eb="22">
      <t>ジカン</t>
    </rPh>
    <rPh sb="22" eb="24">
      <t>エンチョウ</t>
    </rPh>
    <rPh sb="28" eb="30">
      <t>シュクハク</t>
    </rPh>
    <rPh sb="34" eb="37">
      <t>リヨウシャ</t>
    </rPh>
    <rPh sb="37" eb="38">
      <t>ノゾ</t>
    </rPh>
    <phoneticPr fontId="5"/>
  </si>
  <si>
    <t>サービス提供時間が「８時間以上９時間未満」</t>
    <rPh sb="4" eb="6">
      <t>テイキョウ</t>
    </rPh>
    <rPh sb="6" eb="8">
      <t>ジカン</t>
    </rPh>
    <rPh sb="11" eb="13">
      <t>ジカン</t>
    </rPh>
    <rPh sb="13" eb="15">
      <t>イジョウ</t>
    </rPh>
    <rPh sb="16" eb="18">
      <t>ジカン</t>
    </rPh>
    <rPh sb="18" eb="20">
      <t>ミマン</t>
    </rPh>
    <phoneticPr fontId="5"/>
  </si>
  <si>
    <r>
      <t>人（通所介護</t>
    </r>
    <r>
      <rPr>
        <sz val="6"/>
        <color theme="1"/>
        <rFont val="ＭＳ ゴシック"/>
        <family val="3"/>
        <charset val="128"/>
      </rPr>
      <t>（地域密着型含む）</t>
    </r>
    <r>
      <rPr>
        <sz val="10"/>
        <color theme="1"/>
        <rFont val="ＭＳ ゴシック"/>
        <family val="3"/>
        <charset val="128"/>
      </rPr>
      <t>）</t>
    </r>
    <rPh sb="0" eb="1">
      <t>ニン</t>
    </rPh>
    <rPh sb="2" eb="4">
      <t>ツウショ</t>
    </rPh>
    <rPh sb="7" eb="9">
      <t>チイキ</t>
    </rPh>
    <rPh sb="9" eb="12">
      <t>ミッチャクガタ</t>
    </rPh>
    <rPh sb="12" eb="13">
      <t>フク</t>
    </rPh>
    <phoneticPr fontId="5"/>
  </si>
  <si>
    <r>
      <t>県への届出（前年度3月15日まで）　　</t>
    </r>
    <r>
      <rPr>
        <sz val="8"/>
        <color theme="1"/>
        <rFont val="ＭＳ Ｐゴシック"/>
        <family val="3"/>
        <charset val="128"/>
      </rPr>
      <t>注：変更がない場合には届出の必要はない</t>
    </r>
    <rPh sb="0" eb="1">
      <t>ケン</t>
    </rPh>
    <rPh sb="3" eb="5">
      <t>トドケデ</t>
    </rPh>
    <rPh sb="6" eb="9">
      <t>ゼンネンド</t>
    </rPh>
    <rPh sb="10" eb="11">
      <t>ガツ</t>
    </rPh>
    <rPh sb="13" eb="14">
      <t>ニチ</t>
    </rPh>
    <rPh sb="19" eb="20">
      <t>チュウ</t>
    </rPh>
    <rPh sb="21" eb="23">
      <t>ヘンコウ</t>
    </rPh>
    <rPh sb="26" eb="28">
      <t>バアイ</t>
    </rPh>
    <rPh sb="30" eb="32">
      <t>トドケデ</t>
    </rPh>
    <rPh sb="33" eb="35">
      <t>ヒツヨウ</t>
    </rPh>
    <phoneticPr fontId="5"/>
  </si>
  <si>
    <r>
      <t>通所介護</t>
    </r>
    <r>
      <rPr>
        <sz val="8"/>
        <color theme="1"/>
        <rFont val="ＭＳ ゴシック"/>
        <family val="3"/>
        <charset val="128"/>
      </rPr>
      <t>（地域密着型含む）</t>
    </r>
    <r>
      <rPr>
        <sz val="10"/>
        <color theme="1"/>
        <rFont val="ＭＳ ゴシック"/>
        <family val="3"/>
        <charset val="128"/>
      </rPr>
      <t>の利用者数</t>
    </r>
    <rPh sb="0" eb="2">
      <t>ツウショ</t>
    </rPh>
    <rPh sb="2" eb="4">
      <t>カイゴ</t>
    </rPh>
    <rPh sb="5" eb="7">
      <t>チイキ</t>
    </rPh>
    <rPh sb="7" eb="10">
      <t>ミッチャクガタ</t>
    </rPh>
    <rPh sb="10" eb="11">
      <t>フク</t>
    </rPh>
    <rPh sb="14" eb="17">
      <t>リヨウシャ</t>
    </rPh>
    <rPh sb="17" eb="18">
      <t>スウ</t>
    </rPh>
    <phoneticPr fontId="5"/>
  </si>
  <si>
    <r>
      <t>【通所介護</t>
    </r>
    <r>
      <rPr>
        <sz val="10"/>
        <color theme="1"/>
        <rFont val="ＭＳ ゴシック"/>
        <family val="3"/>
        <charset val="128"/>
      </rPr>
      <t>（地域密着型含む）</t>
    </r>
    <r>
      <rPr>
        <sz val="12"/>
        <color theme="1"/>
        <rFont val="ＭＳ ゴシック"/>
        <family val="3"/>
        <charset val="128"/>
      </rPr>
      <t>】</t>
    </r>
    <rPh sb="1" eb="3">
      <t>ツウショ</t>
    </rPh>
    <rPh sb="3" eb="5">
      <t>カイゴ</t>
    </rPh>
    <phoneticPr fontId="5"/>
  </si>
  <si>
    <r>
      <t xml:space="preserve">指　定　更　新
</t>
    </r>
    <r>
      <rPr>
        <sz val="8"/>
        <color theme="1"/>
        <rFont val="ＭＳ ゴシック"/>
        <family val="3"/>
        <charset val="128"/>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5"/>
  </si>
  <si>
    <r>
      <t>通所介護</t>
    </r>
    <r>
      <rPr>
        <sz val="8"/>
        <color theme="1"/>
        <rFont val="ＭＳ ゴシック"/>
        <family val="3"/>
        <charset val="128"/>
      </rPr>
      <t>（地域密着型含む）</t>
    </r>
    <rPh sb="0" eb="2">
      <t>ツウショ</t>
    </rPh>
    <rPh sb="2" eb="4">
      <t>カイゴ</t>
    </rPh>
    <phoneticPr fontId="5"/>
  </si>
  <si>
    <r>
      <t>【通所介護</t>
    </r>
    <r>
      <rPr>
        <sz val="8"/>
        <color theme="1"/>
        <rFont val="ＭＳ ゴシック"/>
        <family val="3"/>
        <charset val="128"/>
      </rPr>
      <t>（地域密着型含む）</t>
    </r>
    <r>
      <rPr>
        <sz val="11"/>
        <color theme="1"/>
        <rFont val="ＭＳ ゴシック"/>
        <family val="3"/>
        <charset val="128"/>
      </rPr>
      <t>】　　</t>
    </r>
    <rPh sb="1" eb="3">
      <t>ツウショ</t>
    </rPh>
    <rPh sb="3" eb="5">
      <t>カイゴ</t>
    </rPh>
    <phoneticPr fontId="5"/>
  </si>
  <si>
    <t>（令和　　年　　月）</t>
    <rPh sb="1" eb="2">
      <t>レイ</t>
    </rPh>
    <rPh sb="2" eb="3">
      <t>ワ</t>
    </rPh>
    <rPh sb="5" eb="6">
      <t>ネン</t>
    </rPh>
    <rPh sb="8" eb="9">
      <t>ガツ</t>
    </rPh>
    <phoneticPr fontId="5"/>
  </si>
  <si>
    <t>１　事業所の事業概要（令和　　年　　月）</t>
    <rPh sb="2" eb="5">
      <t>ジギョウショ</t>
    </rPh>
    <rPh sb="6" eb="10">
      <t>ジギョウガイヨウ</t>
    </rPh>
    <rPh sb="11" eb="12">
      <t>レイ</t>
    </rPh>
    <rPh sb="12" eb="13">
      <t>ワ</t>
    </rPh>
    <rPh sb="15" eb="16">
      <t>ネン</t>
    </rPh>
    <rPh sb="18" eb="19">
      <t>ガツ</t>
    </rPh>
    <phoneticPr fontId="5"/>
  </si>
  <si>
    <t>２　人員配置状況（令和　　年　　月）</t>
    <rPh sb="2" eb="4">
      <t>ジンイン</t>
    </rPh>
    <rPh sb="4" eb="6">
      <t>ハイチ</t>
    </rPh>
    <rPh sb="6" eb="8">
      <t>ジョウキョウ</t>
    </rPh>
    <rPh sb="9" eb="10">
      <t>レイ</t>
    </rPh>
    <rPh sb="10" eb="11">
      <t>ワ</t>
    </rPh>
    <rPh sb="13" eb="14">
      <t>ネン</t>
    </rPh>
    <rPh sb="16" eb="17">
      <t>ガツ</t>
    </rPh>
    <phoneticPr fontId="5"/>
  </si>
  <si>
    <t>３　利用者の状況（令和　　年　　月分）</t>
    <rPh sb="2" eb="5">
      <t>リヨウシャ</t>
    </rPh>
    <rPh sb="6" eb="8">
      <t>ジョウキョウ</t>
    </rPh>
    <rPh sb="9" eb="10">
      <t>レイ</t>
    </rPh>
    <rPh sb="10" eb="11">
      <t>ワ</t>
    </rPh>
    <rPh sb="13" eb="14">
      <t>ネン</t>
    </rPh>
    <rPh sb="16" eb="18">
      <t>ガツブン</t>
    </rPh>
    <phoneticPr fontId="5"/>
  </si>
  <si>
    <t>４　その他運営に関する状況（令和　　年　　月分）</t>
    <rPh sb="2" eb="5">
      <t>ソノタ</t>
    </rPh>
    <rPh sb="5" eb="7">
      <t>ウンエイ</t>
    </rPh>
    <rPh sb="8" eb="9">
      <t>カン</t>
    </rPh>
    <rPh sb="11" eb="13">
      <t>ジョウキョウ</t>
    </rPh>
    <rPh sb="14" eb="15">
      <t>レイ</t>
    </rPh>
    <rPh sb="15" eb="16">
      <t>ワ</t>
    </rPh>
    <phoneticPr fontId="5"/>
  </si>
  <si>
    <t>令和　　　年</t>
    <rPh sb="0" eb="1">
      <t>レイ</t>
    </rPh>
    <rPh sb="1" eb="2">
      <t>ワ</t>
    </rPh>
    <rPh sb="5" eb="6">
      <t>ネン</t>
    </rPh>
    <phoneticPr fontId="5"/>
  </si>
  <si>
    <t>現指定に係る有効期限　：　令和　　年　　月　　日</t>
    <rPh sb="0" eb="1">
      <t>ゲン</t>
    </rPh>
    <rPh sb="1" eb="3">
      <t>シテイ</t>
    </rPh>
    <rPh sb="4" eb="5">
      <t>カカ</t>
    </rPh>
    <rPh sb="6" eb="8">
      <t>ユウコウ</t>
    </rPh>
    <rPh sb="8" eb="10">
      <t>キゲン</t>
    </rPh>
    <rPh sb="13" eb="15">
      <t>レイワ</t>
    </rPh>
    <rPh sb="17" eb="18">
      <t>トシ</t>
    </rPh>
    <rPh sb="20" eb="21">
      <t>ツキ</t>
    </rPh>
    <rPh sb="23" eb="24">
      <t>ヒ</t>
    </rPh>
    <phoneticPr fontId="5"/>
  </si>
  <si>
    <t>栄養アセスメント・栄養改善体制加算</t>
    <rPh sb="0" eb="2">
      <t>エイヨウ</t>
    </rPh>
    <rPh sb="9" eb="11">
      <t>エイヨウ</t>
    </rPh>
    <rPh sb="11" eb="13">
      <t>カイゼン</t>
    </rPh>
    <rPh sb="13" eb="15">
      <t>タイセイ</t>
    </rPh>
    <rPh sb="15" eb="17">
      <t>カサン</t>
    </rPh>
    <phoneticPr fontId="5"/>
  </si>
  <si>
    <t>感染症又は災害の発生を理由とする利用者数の減少が一定以上生じている場合</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5"/>
  </si>
  <si>
    <t>科学的介護推進体制加算</t>
    <rPh sb="0" eb="7">
      <t>カガクテキカイゴスイシン</t>
    </rPh>
    <rPh sb="7" eb="9">
      <t>タイセイ</t>
    </rPh>
    <rPh sb="9" eb="11">
      <t>カサン</t>
    </rPh>
    <phoneticPr fontId="5"/>
  </si>
  <si>
    <t>LIFEへの登録</t>
    <rPh sb="6" eb="8">
      <t>トウロク</t>
    </rPh>
    <phoneticPr fontId="5"/>
  </si>
  <si>
    <t>サービス提供日ごとに、生活相談員、介護職員のうち１名以上は常勤となっていますか。</t>
    <rPh sb="4" eb="6">
      <t>テイキョウ</t>
    </rPh>
    <rPh sb="6" eb="7">
      <t>ビ</t>
    </rPh>
    <rPh sb="11" eb="13">
      <t>セイカツ</t>
    </rPh>
    <rPh sb="13" eb="15">
      <t>ソウダン</t>
    </rPh>
    <rPh sb="15" eb="16">
      <t>イン</t>
    </rPh>
    <rPh sb="17" eb="19">
      <t>カイゴ</t>
    </rPh>
    <rPh sb="19" eb="21">
      <t>ショクイン</t>
    </rPh>
    <rPh sb="25" eb="26">
      <t>メイ</t>
    </rPh>
    <rPh sb="26" eb="28">
      <t>イジョウ</t>
    </rPh>
    <rPh sb="29" eb="31">
      <t>ジョウキン</t>
    </rPh>
    <phoneticPr fontId="5"/>
  </si>
  <si>
    <t>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phoneticPr fontId="5"/>
  </si>
  <si>
    <t>基準第101条第4項
地域基準第30条第4項　　　　　　　　　　　　　　　　　　　　　　　　　　　　　　　　　　　　　　　　　　　　　　　　　　　　　　　　　　　　　　　　　　　　　　　　　　　　　　　　　　　　　　　　　　　　　　　　　　　　　</t>
    <rPh sb="0" eb="2">
      <t>キジュン</t>
    </rPh>
    <rPh sb="2" eb="3">
      <t>ダイ</t>
    </rPh>
    <rPh sb="6" eb="7">
      <t>ジョウ</t>
    </rPh>
    <rPh sb="7" eb="8">
      <t>ダイ</t>
    </rPh>
    <rPh sb="9" eb="10">
      <t>コウ</t>
    </rPh>
    <phoneticPr fontId="5"/>
  </si>
  <si>
    <t>業務継続計画の策定等</t>
  </si>
  <si>
    <t>・周知記録
・研修記録、訓練記録等</t>
    <rPh sb="1" eb="3">
      <t>シュウチ</t>
    </rPh>
    <rPh sb="3" eb="5">
      <t>キロク</t>
    </rPh>
    <rPh sb="7" eb="9">
      <t>ケンシュウ</t>
    </rPh>
    <rPh sb="9" eb="11">
      <t>キロク</t>
    </rPh>
    <rPh sb="12" eb="14">
      <t>クンレン</t>
    </rPh>
    <rPh sb="14" eb="16">
      <t>キロク</t>
    </rPh>
    <rPh sb="16" eb="17">
      <t>トウ</t>
    </rPh>
    <phoneticPr fontId="5"/>
  </si>
  <si>
    <t>定期的に業務継続計画の見直しを行い、必要に応じて業務継続計画の変更を行っていますか。</t>
    <phoneticPr fontId="5"/>
  </si>
  <si>
    <t>基準第30条の2第2項準用
地域基準第3条の30の2第2項準用</t>
    <rPh sb="8" eb="9">
      <t>ダイ</t>
    </rPh>
    <rPh sb="10" eb="11">
      <t>コウ</t>
    </rPh>
    <rPh sb="26" eb="27">
      <t>ダイ</t>
    </rPh>
    <rPh sb="28" eb="29">
      <t>コウ</t>
    </rPh>
    <phoneticPr fontId="5"/>
  </si>
  <si>
    <t>基準第30条の2第3項準用
地域基準第3条の30の2第3項準用</t>
    <rPh sb="8" eb="9">
      <t>ダイ</t>
    </rPh>
    <rPh sb="10" eb="11">
      <t>コウ</t>
    </rPh>
    <rPh sb="26" eb="27">
      <t>ダイ</t>
    </rPh>
    <rPh sb="28" eb="29">
      <t>コウ</t>
    </rPh>
    <phoneticPr fontId="5"/>
  </si>
  <si>
    <t>基準第30条の2第1項準用
地域基準第3条の30の2第1項準用</t>
    <rPh sb="0" eb="2">
      <t>キジュン</t>
    </rPh>
    <rPh sb="2" eb="3">
      <t>ダイ</t>
    </rPh>
    <rPh sb="5" eb="6">
      <t>ジョウ</t>
    </rPh>
    <rPh sb="8" eb="9">
      <t>ダイ</t>
    </rPh>
    <rPh sb="10" eb="11">
      <t>コウ</t>
    </rPh>
    <rPh sb="11" eb="13">
      <t>ジュンヨウ</t>
    </rPh>
    <rPh sb="26" eb="27">
      <t>ダイ</t>
    </rPh>
    <rPh sb="28" eb="29">
      <t>コウ</t>
    </rPh>
    <rPh sb="29" eb="31">
      <t>ジュンヨウ</t>
    </rPh>
    <phoneticPr fontId="5"/>
  </si>
  <si>
    <t>訓練の実施に当たって、地域住民の参加が得られるよう連携に努めていますか。</t>
  </si>
  <si>
    <t>地域との連携等</t>
    <rPh sb="0" eb="2">
      <t>チイキ</t>
    </rPh>
    <rPh sb="4" eb="6">
      <t>レンケイ</t>
    </rPh>
    <rPh sb="6" eb="7">
      <t>トウ</t>
    </rPh>
    <phoneticPr fontId="5"/>
  </si>
  <si>
    <t>指定通所介護事業所の所在する建物と同一の建物に居住する利用者に対して指定通所介護を提供する場合には、当該建物に居住する利用者以外の者に対しても指定通所介護の提供を行うよう努めていますか。</t>
  </si>
  <si>
    <t>基準第104条の2第3項</t>
    <phoneticPr fontId="5"/>
  </si>
  <si>
    <t>基準第104条の3
地域基準第35条</t>
    <rPh sb="0" eb="2">
      <t>キジュン</t>
    </rPh>
    <rPh sb="2" eb="3">
      <t>ダイ</t>
    </rPh>
    <rPh sb="6" eb="7">
      <t>ジョウ</t>
    </rPh>
    <phoneticPr fontId="5"/>
  </si>
  <si>
    <t>虐待の防止</t>
    <phoneticPr fontId="5"/>
  </si>
  <si>
    <t>基準第37条の2準用
地域基準第3条の38の2準用</t>
    <rPh sb="0" eb="2">
      <t>キジュン</t>
    </rPh>
    <rPh sb="2" eb="3">
      <t>ダイ</t>
    </rPh>
    <rPh sb="5" eb="6">
      <t>ジョウ</t>
    </rPh>
    <rPh sb="8" eb="10">
      <t>ジュンヨウ</t>
    </rPh>
    <rPh sb="23" eb="25">
      <t>ジュンヨウ</t>
    </rPh>
    <phoneticPr fontId="5"/>
  </si>
  <si>
    <t>※１　社会福祉士、精神保健福祉士、介護支援専門員（有効な介護支援専門員証を有する者）、介護福祉士（社会福祉事業を行う施設・事業所に常勤で２年以上の勤務経験がある者）</t>
    <rPh sb="3" eb="5">
      <t>シャカイ</t>
    </rPh>
    <rPh sb="5" eb="7">
      <t>フクシ</t>
    </rPh>
    <rPh sb="7" eb="8">
      <t>シ</t>
    </rPh>
    <rPh sb="9" eb="11">
      <t>セイシン</t>
    </rPh>
    <rPh sb="11" eb="13">
      <t>ホケン</t>
    </rPh>
    <rPh sb="13" eb="16">
      <t>フクシシ</t>
    </rPh>
    <rPh sb="17" eb="19">
      <t>カイゴ</t>
    </rPh>
    <rPh sb="19" eb="21">
      <t>シエン</t>
    </rPh>
    <rPh sb="21" eb="24">
      <t>センモンイン</t>
    </rPh>
    <rPh sb="25" eb="27">
      <t>ユウコウ</t>
    </rPh>
    <rPh sb="28" eb="30">
      <t>カイゴ</t>
    </rPh>
    <rPh sb="30" eb="32">
      <t>シエン</t>
    </rPh>
    <rPh sb="32" eb="34">
      <t>センモン</t>
    </rPh>
    <rPh sb="34" eb="35">
      <t>イン</t>
    </rPh>
    <rPh sb="35" eb="36">
      <t>ショウ</t>
    </rPh>
    <rPh sb="37" eb="38">
      <t>ユウ</t>
    </rPh>
    <rPh sb="40" eb="41">
      <t>シャ</t>
    </rPh>
    <rPh sb="43" eb="45">
      <t>カイゴ</t>
    </rPh>
    <rPh sb="45" eb="48">
      <t>フクシシ</t>
    </rPh>
    <rPh sb="49" eb="53">
      <t>シャカイフクシ</t>
    </rPh>
    <rPh sb="53" eb="55">
      <t>ジギョウ</t>
    </rPh>
    <rPh sb="56" eb="57">
      <t>オコナ</t>
    </rPh>
    <rPh sb="58" eb="60">
      <t>シセツ</t>
    </rPh>
    <rPh sb="61" eb="64">
      <t>ジギョウショ</t>
    </rPh>
    <rPh sb="65" eb="67">
      <t>ジョウキン</t>
    </rPh>
    <rPh sb="69" eb="72">
      <t>ネンイジョウ</t>
    </rPh>
    <rPh sb="73" eb="75">
      <t>キンム</t>
    </rPh>
    <rPh sb="75" eb="77">
      <t>ケイケン</t>
    </rPh>
    <rPh sb="80" eb="81">
      <t>シャ</t>
    </rPh>
    <phoneticPr fontId="5"/>
  </si>
  <si>
    <t>通所介護従業者に対し、業務継続計画について周知するとともに、必要な研修及び訓練を定期的（年1回以上）に実施していますか。</t>
    <phoneticPr fontId="5"/>
  </si>
  <si>
    <t>事業所において感染症が発生し、又はまん延しないように必要な措置を講じるよう努めていますか。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56" eb="58">
      <t>タイサク</t>
    </rPh>
    <rPh sb="59" eb="60">
      <t>チョウ</t>
    </rPh>
    <rPh sb="60" eb="61">
      <t>カン</t>
    </rPh>
    <rPh sb="61" eb="64">
      <t>シュッケツセイ</t>
    </rPh>
    <rPh sb="64" eb="67">
      <t>ダイチョウキン</t>
    </rPh>
    <rPh sb="67" eb="70">
      <t>カンセンショウ</t>
    </rPh>
    <rPh sb="70" eb="72">
      <t>タイサク</t>
    </rPh>
    <rPh sb="78" eb="79">
      <t>ショウ</t>
    </rPh>
    <rPh sb="79" eb="81">
      <t>タイサク</t>
    </rPh>
    <rPh sb="81" eb="82">
      <t>トウ</t>
    </rPh>
    <rPh sb="88" eb="90">
      <t>ベット</t>
    </rPh>
    <rPh sb="90" eb="91">
      <t>ハツ</t>
    </rPh>
    <rPh sb="91" eb="92">
      <t>ダ</t>
    </rPh>
    <rPh sb="97" eb="99">
      <t>ツウチ</t>
    </rPh>
    <rPh sb="100" eb="101">
      <t>モト</t>
    </rPh>
    <rPh sb="104" eb="106">
      <t>テキセツ</t>
    </rPh>
    <rPh sb="107" eb="109">
      <t>ソチ</t>
    </rPh>
    <rPh sb="110" eb="111">
      <t>コウ</t>
    </rPh>
    <phoneticPr fontId="5"/>
  </si>
  <si>
    <t>基準第104条
第1項
地域基準第33条第2項</t>
    <rPh sb="0" eb="2">
      <t>キジュン</t>
    </rPh>
    <rPh sb="2" eb="3">
      <t>ダイ</t>
    </rPh>
    <rPh sb="6" eb="7">
      <t>ジョウ</t>
    </rPh>
    <rPh sb="8" eb="9">
      <t>ダイ</t>
    </rPh>
    <rPh sb="10" eb="11">
      <t>コウ</t>
    </rPh>
    <rPh sb="20" eb="21">
      <t>ダイ</t>
    </rPh>
    <rPh sb="22" eb="23">
      <t>コウ</t>
    </rPh>
    <phoneticPr fontId="5"/>
  </si>
  <si>
    <t>基準第104条
第2項
地域基準第33条第2項</t>
    <rPh sb="8" eb="9">
      <t>ダイ</t>
    </rPh>
    <rPh sb="10" eb="11">
      <t>コウ</t>
    </rPh>
    <rPh sb="20" eb="21">
      <t>ダイ</t>
    </rPh>
    <rPh sb="22" eb="23">
      <t>コウ</t>
    </rPh>
    <phoneticPr fontId="5"/>
  </si>
  <si>
    <t>業務継続計画には、以下の項目を記載し、項目については地域の実態に応じて設定していますか。
①感染症に係る業務継続計画
　ａ平時からの備え（体制構築・整備、感染症防止に向けた取組の実施、備蓄品の確保等）
　ｂ初動対応
　ｃ感染拡大防止体制の確立（保健所との連携、濃厚接触者への対応、関係者との情報共有等）
②災害に係る業務継続計画
　ａ平常時の対応（建物・設備の安全対策、電気・水道等のライフラインが停止した場合の対策、必要品の備蓄等）
　ｂ緊急時の対応（業務継続計画発動基準、対応体制等）
　ｃ他施設及び地域との連携</t>
    <rPh sb="35" eb="37">
      <t>セッテイ</t>
    </rPh>
    <phoneticPr fontId="5"/>
  </si>
  <si>
    <t>基準第104条の2第第1項第2項</t>
    <rPh sb="9" eb="10">
      <t>ダイ</t>
    </rPh>
    <rPh sb="10" eb="11">
      <t>ダイ</t>
    </rPh>
    <rPh sb="12" eb="13">
      <t>コウ</t>
    </rPh>
    <rPh sb="13" eb="14">
      <t>ダイ</t>
    </rPh>
    <rPh sb="15" eb="16">
      <t>コウ</t>
    </rPh>
    <phoneticPr fontId="5"/>
  </si>
  <si>
    <t>おおむね6月に1回以上、運営推進会議（テレビ電話装置等を活用して行うことができるものとする。ただし、利用者等が参加する場合にあっては、テレビ電話装置等の活用について当該利用者等の同意を得なければならない。）を開催していますか。（利用者等について匿名にするなど、個人情報・プライバシーを保護すること、同一の日常生活圏域内に所在する事業所である場合は、複数の事業所の合同開催が可能。）</t>
    <rPh sb="5" eb="6">
      <t>ツキ</t>
    </rPh>
    <rPh sb="8" eb="9">
      <t>カイ</t>
    </rPh>
    <rPh sb="9" eb="11">
      <t>イジョウ</t>
    </rPh>
    <rPh sb="12" eb="14">
      <t>ウンエイ</t>
    </rPh>
    <rPh sb="14" eb="16">
      <t>スイシン</t>
    </rPh>
    <rPh sb="16" eb="18">
      <t>カイギ</t>
    </rPh>
    <rPh sb="22" eb="24">
      <t>デンワ</t>
    </rPh>
    <rPh sb="24" eb="26">
      <t>ソウチ</t>
    </rPh>
    <rPh sb="26" eb="27">
      <t>トウ</t>
    </rPh>
    <rPh sb="28" eb="30">
      <t>カツヨウ</t>
    </rPh>
    <rPh sb="32" eb="33">
      <t>オコナ</t>
    </rPh>
    <rPh sb="50" eb="53">
      <t>リヨウシャ</t>
    </rPh>
    <rPh sb="53" eb="54">
      <t>トウ</t>
    </rPh>
    <rPh sb="55" eb="57">
      <t>サンカ</t>
    </rPh>
    <rPh sb="59" eb="61">
      <t>バアイ</t>
    </rPh>
    <rPh sb="70" eb="72">
      <t>デンワ</t>
    </rPh>
    <rPh sb="72" eb="74">
      <t>ソウチ</t>
    </rPh>
    <rPh sb="74" eb="75">
      <t>トウ</t>
    </rPh>
    <rPh sb="76" eb="78">
      <t>カツヨウ</t>
    </rPh>
    <rPh sb="82" eb="84">
      <t>トウガイ</t>
    </rPh>
    <rPh sb="84" eb="87">
      <t>リヨウシャ</t>
    </rPh>
    <rPh sb="87" eb="88">
      <t>トウ</t>
    </rPh>
    <rPh sb="89" eb="91">
      <t>ドウイ</t>
    </rPh>
    <rPh sb="92" eb="93">
      <t>エ</t>
    </rPh>
    <rPh sb="104" eb="106">
      <t>カイサイ</t>
    </rPh>
    <rPh sb="114" eb="117">
      <t>リヨウシャ</t>
    </rPh>
    <rPh sb="117" eb="118">
      <t>トウ</t>
    </rPh>
    <rPh sb="122" eb="124">
      <t>トクメイ</t>
    </rPh>
    <rPh sb="130" eb="132">
      <t>コジン</t>
    </rPh>
    <rPh sb="132" eb="134">
      <t>ジョウホウ</t>
    </rPh>
    <rPh sb="142" eb="144">
      <t>ホゴ</t>
    </rPh>
    <rPh sb="149" eb="151">
      <t>ドウイツ</t>
    </rPh>
    <rPh sb="152" eb="154">
      <t>ニチジョウ</t>
    </rPh>
    <rPh sb="154" eb="156">
      <t>セイカツ</t>
    </rPh>
    <rPh sb="156" eb="157">
      <t>ケン</t>
    </rPh>
    <rPh sb="157" eb="159">
      <t>イキナイ</t>
    </rPh>
    <rPh sb="160" eb="162">
      <t>ショザイ</t>
    </rPh>
    <rPh sb="164" eb="167">
      <t>ジギョウショ</t>
    </rPh>
    <rPh sb="170" eb="172">
      <t>バアイ</t>
    </rPh>
    <rPh sb="174" eb="176">
      <t>フクスウ</t>
    </rPh>
    <rPh sb="177" eb="180">
      <t>ジギョウショ</t>
    </rPh>
    <rPh sb="181" eb="183">
      <t>ゴウドウ</t>
    </rPh>
    <rPh sb="183" eb="185">
      <t>カイサイ</t>
    </rPh>
    <rPh sb="186" eb="188">
      <t>カノウ</t>
    </rPh>
    <phoneticPr fontId="5"/>
  </si>
  <si>
    <t>個別機能訓練Ⅰイ</t>
    <rPh sb="0" eb="2">
      <t>コベツ</t>
    </rPh>
    <rPh sb="2" eb="4">
      <t>キノウ</t>
    </rPh>
    <rPh sb="4" eb="6">
      <t>クンレン</t>
    </rPh>
    <phoneticPr fontId="5"/>
  </si>
  <si>
    <t>個別機能訓練Ⅰロ</t>
    <rPh sb="0" eb="2">
      <t>コベツ</t>
    </rPh>
    <rPh sb="2" eb="4">
      <t>キノウ</t>
    </rPh>
    <rPh sb="4" eb="6">
      <t>クンレン</t>
    </rPh>
    <phoneticPr fontId="5"/>
  </si>
  <si>
    <t>ADL維持等加算（　）</t>
    <rPh sb="3" eb="5">
      <t>イジ</t>
    </rPh>
    <rPh sb="5" eb="6">
      <t>トウ</t>
    </rPh>
    <rPh sb="6" eb="8">
      <t>カサン</t>
    </rPh>
    <phoneticPr fontId="5"/>
  </si>
  <si>
    <t>栄養アセスメント・改善体制</t>
    <rPh sb="0" eb="2">
      <t>エイヨウ</t>
    </rPh>
    <rPh sb="9" eb="11">
      <t>カイゼン</t>
    </rPh>
    <rPh sb="11" eb="13">
      <t>タイセイ</t>
    </rPh>
    <phoneticPr fontId="5"/>
  </si>
  <si>
    <t>科学的介護推進体制</t>
    <rPh sb="0" eb="7">
      <t>カガクテキカイゴスイシン</t>
    </rPh>
    <rPh sb="7" eb="9">
      <t>タイセイ</t>
    </rPh>
    <phoneticPr fontId="5"/>
  </si>
  <si>
    <t>基本報酬への３％加算（以下「３％加算」という。）や事業所規模別の報酬区分の決定に係る特例（以下「規模区分の特例」という。）の対象となる感染症又は災害</t>
  </si>
  <si>
    <t>該当</t>
  </si>
  <si>
    <t>３％加算の場合</t>
  </si>
  <si>
    <t>減少月の利用延人員数が、当該減少月の前年度の１月当たりの平均利用延人員数から100分の5以上減少している場合に、当該減少月の翌々月から３月以内に限り、基本報酬の100分の3に相当する単位数を加算</t>
  </si>
  <si>
    <t>上記要件に該当しているものとして、当該加算算定の届出を行った場合、届出を行った月から算定終了月まで、毎月利用延人員数を算出している</t>
  </si>
  <si>
    <t>実施</t>
  </si>
  <si>
    <t>規模区分の特例の場合</t>
  </si>
  <si>
    <t>減少月の利用延人員数がより小さい事業所規模別の報酬区分の利用延人員数と同等となった場合に、当該減少月の翌々月から当該より小さい事業所規模別の報酬区分を適用</t>
  </si>
  <si>
    <t>上記要件に該当しているものとして、特例適用の届出を行った場合、届出を行った月から適用終了月まで、毎月利用延人員数を算出している</t>
  </si>
  <si>
    <t>感染症又は災害の発生を理由とする利用者数の減少が一定以上生じている場合の対応</t>
    <phoneticPr fontId="9"/>
  </si>
  <si>
    <t>感染症又は災害の発生を理由とする通所介護等の介護報酬による評価届出様式
利用延人員数計算シート（通所介護等）
介護給付費明細書等</t>
    <phoneticPr fontId="9"/>
  </si>
  <si>
    <t>入浴介助加算Ⅰ</t>
    <rPh sb="0" eb="2">
      <t>ニュウヨク</t>
    </rPh>
    <rPh sb="2" eb="4">
      <t>カイジョ</t>
    </rPh>
    <rPh sb="4" eb="6">
      <t>カサン</t>
    </rPh>
    <phoneticPr fontId="5"/>
  </si>
  <si>
    <t>入浴介助加算Ⅱ</t>
  </si>
  <si>
    <t>入浴介助加算Ⅰの基準に適合</t>
  </si>
  <si>
    <t>居宅訪問等の記録</t>
  </si>
  <si>
    <t>助言内容が確認できる資料</t>
  </si>
  <si>
    <t>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している</t>
  </si>
  <si>
    <t>入浴計画に基づき、個浴その他の利用者の居宅の状況に近い環境で、入浴介助を行っている</t>
  </si>
  <si>
    <t>サービスの提供の記録</t>
  </si>
  <si>
    <t>入浴介助を適切に行うことのできる人員及び設備の保有</t>
    <rPh sb="0" eb="2">
      <t>ニュウヨク</t>
    </rPh>
    <rPh sb="2" eb="4">
      <t>カイジョ</t>
    </rPh>
    <rPh sb="5" eb="7">
      <t>テキセツ</t>
    </rPh>
    <rPh sb="8" eb="9">
      <t>オコナ</t>
    </rPh>
    <rPh sb="16" eb="18">
      <t>ジンイン</t>
    </rPh>
    <rPh sb="18" eb="19">
      <t>オヨ</t>
    </rPh>
    <rPh sb="20" eb="22">
      <t>セツビ</t>
    </rPh>
    <rPh sb="23" eb="25">
      <t>ホユウ</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</si>
  <si>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</si>
  <si>
    <t>生活機能向上連携加算Ⅰ</t>
    <rPh sb="0" eb="2">
      <t>セイカツ</t>
    </rPh>
    <rPh sb="2" eb="4">
      <t>キノウ</t>
    </rPh>
    <rPh sb="4" eb="6">
      <t>コウジョウ</t>
    </rPh>
    <rPh sb="6" eb="8">
      <t>レンケイ</t>
    </rPh>
    <rPh sb="8" eb="10">
      <t>カサン</t>
    </rPh>
    <phoneticPr fontId="9"/>
  </si>
  <si>
    <t>生活機能向上連携加算Ⅱ</t>
    <rPh sb="0" eb="2">
      <t>セイカツ</t>
    </rPh>
    <rPh sb="2" eb="4">
      <t>キノウ</t>
    </rPh>
    <rPh sb="4" eb="6">
      <t>コウジョウ</t>
    </rPh>
    <rPh sb="6" eb="8">
      <t>レンケイ</t>
    </rPh>
    <rPh sb="8" eb="10">
      <t>カサン</t>
    </rPh>
    <phoneticPr fontId="9"/>
  </si>
  <si>
    <t>訪問リハビリテーション若しくは通所リハビリテーションを実施している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の助言に基づき、機能訓練指導員等が共同して利用者の身体状況等の評価及び個別機能訓練計画の作成を行っている</t>
    <phoneticPr fontId="9"/>
  </si>
  <si>
    <t>３月に１回</t>
  </si>
  <si>
    <t>介護給付費明細書等</t>
  </si>
  <si>
    <t>個別機能訓練加算Ⅰイ</t>
    <rPh sb="0" eb="2">
      <t>コベツ</t>
    </rPh>
    <rPh sb="2" eb="4">
      <t>キノウ</t>
    </rPh>
    <rPh sb="4" eb="6">
      <t>クンレン</t>
    </rPh>
    <rPh sb="6" eb="8">
      <t>カサン</t>
    </rPh>
    <phoneticPr fontId="5"/>
  </si>
  <si>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t>
  </si>
  <si>
    <t>配置</t>
  </si>
  <si>
    <t>勤務表（勤務実績が確認できる資料）</t>
  </si>
  <si>
    <t>機能訓練指導員その他の職種（以下「機能訓練指導員等」という。）が共同して利用者ごとに個別機能訓練計画を作成</t>
  </si>
  <si>
    <t>機能訓練指導員等が利用者の居宅を訪問した上で、個別機能訓練計画を作成</t>
  </si>
  <si>
    <t>計画作成後３月ごとに１回以上、利用者の居宅を訪問した上で当該利用者の居宅における生活状況をその都度確認するとともに、利用者又はその家族に対して個別機能訓練計画（評価を含む）並びに機能訓練の内容及び進捗状況等を説明し、記録</t>
  </si>
  <si>
    <t>計画に基づく計画的な機能訓練の実施（概ね週１回以上、機能訓練を実施）</t>
  </si>
  <si>
    <t>個別機能訓練目標は、単に身体機能の向上を目指すことのみでなく、日常生活における生活機能の維持・向上を目指すことを含めたものである</t>
  </si>
  <si>
    <t>利用者の改善状況を踏まえ、必要に応じて目標、計画、訓練内容の見直し又は変更</t>
  </si>
  <si>
    <t>機能訓練計画書及び当該計画の変更に係る一連の書類（アセスメント等）</t>
  </si>
  <si>
    <t>類似の目標を持ち、同様の訓練項目を選択した５人程度の以下の小集団（個別対応含む）に対して機能訓練指導員が直接個別機能訓練を実施</t>
  </si>
  <si>
    <t>個別機能訓練加算Ⅰロ</t>
    <rPh sb="0" eb="2">
      <t>コベツ</t>
    </rPh>
    <rPh sb="2" eb="4">
      <t>キノウ</t>
    </rPh>
    <rPh sb="4" eb="6">
      <t>クンレン</t>
    </rPh>
    <rPh sb="6" eb="8">
      <t>カサン</t>
    </rPh>
    <phoneticPr fontId="5"/>
  </si>
  <si>
    <t>当該指定通所介護事業所又は当該地域密着型通所介護事業所の利用期間（以下「評価対象利用期間」という。）が６月を超える者の総数が10名以上</t>
  </si>
  <si>
    <t>評価対象者全員について、評価対象利用期間の初月（以下、「評価対象利用開始月」という。）と、当該月の翌月から起算して６月目（６月目にサービスの利用がない場合については利用があった最終の月）においてADLを評価し、その評価に基づく値（以下、「ADL値」という。）を測定し、測定した日が属する月ごとに厚生労働省に当該測定を提出している</t>
  </si>
  <si>
    <t>評価対象者の評価対象利用開始月の翌月から起算して６月目の月に測定したADL値から、評価対象利用開始月に測定したADL値を控除して得た値を用いて一定の基準に基づき算出した値（以下「ADL利得」という。）の平均値が１以上</t>
  </si>
  <si>
    <t>利用者のADL利得を評価した資料</t>
  </si>
  <si>
    <t>ADL維持等加算（Ⅰ）の全ての基準に適合</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</si>
  <si>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t>
    <rPh sb="66" eb="67">
      <t>マタ</t>
    </rPh>
    <phoneticPr fontId="9"/>
  </si>
  <si>
    <t>事業所の従業者として又は外部との連携により管理栄養士を１名以上配置している</t>
  </si>
  <si>
    <t>勤務表（勤務実績が確認できる資料） 委託契約書等</t>
  </si>
  <si>
    <t>利用者ごとに、医師、管理栄養士、理学療法士、作業療法士、言語聴覚士、看護職員、介護職員その他の職種の者が共同して、栄養アセスメントを実施している</t>
  </si>
  <si>
    <t>通所介護計画書及び作成・変更に係る一連の書類（アセスメント等）、説明及び同意（年月日含む）が確認できる文書 サービスの提供の記録 栄養アセスメント（様式及び記録）</t>
  </si>
  <si>
    <t>利用者又はその家族に対する栄養アセスメント結果の説明</t>
  </si>
  <si>
    <t>必要に応じた相談等への対応</t>
  </si>
  <si>
    <t>相談記録等</t>
  </si>
  <si>
    <t>利用者ごとの栄養状態等の情報を厚生労働省に提出し、栄養管理の実施に当たって、当該情報その他栄養管理の適切かつ有効な実施のために必要な情報を活用している</t>
  </si>
  <si>
    <t>定員超過利用、人員基準欠如に該当していない</t>
  </si>
  <si>
    <t>該当していない</t>
  </si>
  <si>
    <t>当該利用者が、栄養改善加算の算定に係る栄養改善サービスを受けている間及び当該栄養改善サービスが終了した日の属する月は、算定しない</t>
  </si>
  <si>
    <t>栄養アセスメント加算</t>
    <phoneticPr fontId="9"/>
  </si>
  <si>
    <t>必要に応じて当該利用者の居宅を訪問</t>
  </si>
  <si>
    <t>口腔・栄養スクリーニング加算Ⅰ</t>
    <rPh sb="0" eb="2">
      <t>コウクウ</t>
    </rPh>
    <rPh sb="3" eb="5">
      <t>エイヨウ</t>
    </rPh>
    <rPh sb="12" eb="14">
      <t>カサン</t>
    </rPh>
    <phoneticPr fontId="9"/>
  </si>
  <si>
    <t>口腔・栄養スクリーニング加算Ⅱ</t>
    <phoneticPr fontId="9"/>
  </si>
  <si>
    <t>利用者の利用開始時及び利用中６月ごとに、利用者について口腔スクリーニング又は栄養スクリーニングのどちらか一方の確認を行っている</t>
  </si>
  <si>
    <t>利用者ごとの口腔の健康状態又は栄養状態に関する情報を介護支援専門員に提供している</t>
  </si>
  <si>
    <t>情報提供を行ったことが確認できる文書</t>
  </si>
  <si>
    <t>口腔機能向上加算Ⅰ</t>
    <rPh sb="0" eb="2">
      <t>コウクウ</t>
    </rPh>
    <rPh sb="2" eb="4">
      <t>キノウ</t>
    </rPh>
    <rPh sb="4" eb="6">
      <t>コウジョウ</t>
    </rPh>
    <rPh sb="6" eb="8">
      <t>カサン</t>
    </rPh>
    <phoneticPr fontId="5"/>
  </si>
  <si>
    <t>利用者の口腔の健康状態及び栄養状態に係る情報を介護支援専門員に提供</t>
    <rPh sb="0" eb="3">
      <t>リヨウシャ</t>
    </rPh>
    <rPh sb="13" eb="15">
      <t>エイヨウ</t>
    </rPh>
    <rPh sb="15" eb="17">
      <t>ジョウタイ</t>
    </rPh>
    <rPh sb="18" eb="19">
      <t>カカ</t>
    </rPh>
    <rPh sb="20" eb="22">
      <t>ジョウホウ</t>
    </rPh>
    <rPh sb="23" eb="25">
      <t>カイゴ</t>
    </rPh>
    <rPh sb="25" eb="27">
      <t>シエン</t>
    </rPh>
    <rPh sb="27" eb="30">
      <t>センモンイン</t>
    </rPh>
    <rPh sb="31" eb="33">
      <t>テイキョウ</t>
    </rPh>
    <phoneticPr fontId="9"/>
  </si>
  <si>
    <t>口腔機能向上加算Ⅱ</t>
    <phoneticPr fontId="9"/>
  </si>
  <si>
    <t>口腔機能向上加算（Ⅰ）の基準のいずれにも適合している</t>
  </si>
  <si>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</si>
  <si>
    <t>個別機能訓練加算Ⅱ</t>
    <phoneticPr fontId="9"/>
  </si>
  <si>
    <t>栄養アセスメント加算を算定している又は栄養改善加算を算定している間若しくは栄養改善加算の算定が終了した日の属する月、口腔機能向上加算を算定している間又は口腔機能向上加算の算定が終了した日の属する月は算定しない（ただし、口腔スクリーニング又は栄養スクリーニングの結果、必要と判断された場合は、口腔・栄養スクリーニング加算の算定月でも栄養改善加算又は口腔機能向上加算を算定できる）</t>
  </si>
  <si>
    <t>言語聴覚士、歯科衛生士、看護職員、介護職員、生活相談員その他の職種の者が共同して口腔機能改善管理指導計画を作成している</t>
  </si>
  <si>
    <t>利用者ごとのADL値、栄養状態、口腔機能、認知症の状況その他の利用者の心身の状況等に係る基本的な情報を、厚生労働省に提出している</t>
  </si>
  <si>
    <t>LIFE 科学的介護推進に関する評価（居宅系） フィードバック 通所介護計画等</t>
  </si>
  <si>
    <t>必要に応じて通所介護計画を見直すなど、指定通所介護の提供に当たって、上記記載の情報その他指定通所介護を適切かつ有効に提供するために必要な情報を活用している</t>
  </si>
  <si>
    <t>科学的介護推進体制加算</t>
    <phoneticPr fontId="9"/>
  </si>
  <si>
    <t>サービス提供体制強化加算Ⅰ</t>
    <rPh sb="4" eb="6">
      <t>テイキョウ</t>
    </rPh>
    <rPh sb="6" eb="8">
      <t>タイセイ</t>
    </rPh>
    <rPh sb="8" eb="10">
      <t>キョウカ</t>
    </rPh>
    <rPh sb="10" eb="12">
      <t>カサン</t>
    </rPh>
    <phoneticPr fontId="5"/>
  </si>
  <si>
    <t>事業所の介護職員の総数のうち、介護福祉士の占める割合（常勤換算により算出した前年度の平均）が70％以上</t>
  </si>
  <si>
    <t>ｻｰﾋﾞｽ提供体制強化加算計算表①(別紙２）</t>
  </si>
  <si>
    <t>事業所の介護職員の総数のうち、勤続年数１０年以上の介護福祉士の占める割合（常勤換算により算出した前年度の平均）が25％以上</t>
  </si>
  <si>
    <t>ｻｰﾋﾞｽ提供体制強化加算計算表②(別紙３）</t>
  </si>
  <si>
    <t>事業所の介護職員の総数のうち、介護福祉士の占める割合（常勤換算により算出した前年度の平均）が50％以上</t>
  </si>
  <si>
    <t>ｻｰﾋﾞｽ提供体制強化加算計算表①（別紙２）</t>
  </si>
  <si>
    <t>事業所の介護職員の総数のうち、介護福祉士の占める割合（常勤換算により算出した前年度の平均）が40％以上</t>
  </si>
  <si>
    <t>直接提供職員のうち勤続年数７年以上の職員の割合（常勤換算により算出した前年度の平均）が30％以上</t>
  </si>
  <si>
    <t>ｻｰﾋﾞｽ提供体制強化加算計算表③(別紙４）</t>
  </si>
  <si>
    <t>サービス提供体制強化加算（Ⅲ）イ</t>
  </si>
  <si>
    <t>（療養通所介護のみ）</t>
  </si>
  <si>
    <t>サービス提供体制強化加算（Ⅲ）ロ</t>
  </si>
  <si>
    <t>ｻｰﾋﾞｽ提供体制強化加算計算表③（別紙4)</t>
  </si>
  <si>
    <t>直接提供職員のうち勤続年数３年以上の職員の割合（常勤換算により算出した前年度の平均）が30％以上</t>
  </si>
  <si>
    <t>ｻｰﾋﾞｽ提供体制強化加算計算表④（別紙5)</t>
  </si>
  <si>
    <t>注１　「算定状況」欄には、令和○年○月（点検月）に算定した加算・減算の項目に○を付してください。</t>
    <rPh sb="0" eb="1">
      <t>チュウ</t>
    </rPh>
    <rPh sb="4" eb="6">
      <t>サンテイ</t>
    </rPh>
    <rPh sb="6" eb="8">
      <t>ジョウキョウ</t>
    </rPh>
    <rPh sb="9" eb="10">
      <t>ラン</t>
    </rPh>
    <rPh sb="13" eb="15">
      <t>レイワ</t>
    </rPh>
    <rPh sb="16" eb="17">
      <t>ネン</t>
    </rPh>
    <rPh sb="18" eb="19">
      <t>ツキ</t>
    </rPh>
    <rPh sb="20" eb="22">
      <t>テンケン</t>
    </rPh>
    <rPh sb="22" eb="23">
      <t>ヅキ</t>
    </rPh>
    <rPh sb="25" eb="27">
      <t>サンテイ</t>
    </rPh>
    <rPh sb="29" eb="31">
      <t>カサン</t>
    </rPh>
    <rPh sb="32" eb="34">
      <t>ゲンザン</t>
    </rPh>
    <rPh sb="35" eb="37">
      <t>コウモク</t>
    </rPh>
    <rPh sb="40" eb="41">
      <t>フ</t>
    </rPh>
    <phoneticPr fontId="5"/>
  </si>
  <si>
    <t>　自己点検シート（加算等）（令和　　年　　月分）</t>
    <rPh sb="1" eb="3">
      <t>ジコ</t>
    </rPh>
    <rPh sb="3" eb="5">
      <t>テンケン</t>
    </rPh>
    <rPh sb="9" eb="11">
      <t>カサン</t>
    </rPh>
    <rPh sb="11" eb="12">
      <t>トウ</t>
    </rPh>
    <rPh sb="14" eb="15">
      <t>レイ</t>
    </rPh>
    <rPh sb="15" eb="16">
      <t>ワ</t>
    </rPh>
    <phoneticPr fontId="4"/>
  </si>
  <si>
    <t>（別紙２）サービス提供体制強化加算計算表①</t>
    <rPh sb="1" eb="3">
      <t>ベッシ</t>
    </rPh>
    <rPh sb="9" eb="11">
      <t>テイキョウ</t>
    </rPh>
    <rPh sb="11" eb="13">
      <t>タイセイ</t>
    </rPh>
    <rPh sb="13" eb="15">
      <t>キョウカ</t>
    </rPh>
    <rPh sb="15" eb="17">
      <t>カサン</t>
    </rPh>
    <rPh sb="17" eb="19">
      <t>ケイサン</t>
    </rPh>
    <rPh sb="19" eb="20">
      <t>ヒョウ</t>
    </rPh>
    <phoneticPr fontId="5"/>
  </si>
  <si>
    <t>介護福祉士</t>
    <rPh sb="0" eb="2">
      <t>カイゴ</t>
    </rPh>
    <rPh sb="2" eb="5">
      <t>フクシシ</t>
    </rPh>
    <phoneticPr fontId="5"/>
  </si>
  <si>
    <t>2　各月の、介護職員の総勤務時間数と介護福祉士の総勤務時間数の実績は何時間でしたか？実績数を元に、常勤換算により人数を計算してください。</t>
    <rPh sb="18" eb="20">
      <t>カイゴ</t>
    </rPh>
    <rPh sb="20" eb="23">
      <t>フクシシ</t>
    </rPh>
    <phoneticPr fontId="5"/>
  </si>
  <si>
    <t>介護福祉士の総勤務時間数</t>
    <rPh sb="0" eb="2">
      <t>カイゴ</t>
    </rPh>
    <rPh sb="2" eb="5">
      <t>フクシシ</t>
    </rPh>
    <rPh sb="6" eb="7">
      <t>ソウ</t>
    </rPh>
    <rPh sb="7" eb="9">
      <t>キンム</t>
    </rPh>
    <rPh sb="9" eb="12">
      <t>ジカンスウ</t>
    </rPh>
    <phoneticPr fontId="5"/>
  </si>
  <si>
    <t>通所介護
（地域密着型含む）</t>
    <rPh sb="0" eb="2">
      <t>ツウショ</t>
    </rPh>
    <rPh sb="2" eb="4">
      <t>カイゴ</t>
    </rPh>
    <rPh sb="6" eb="8">
      <t>チイキ</t>
    </rPh>
    <rPh sb="8" eb="10">
      <t>ミッチャク</t>
    </rPh>
    <rPh sb="10" eb="11">
      <t>ガタ</t>
    </rPh>
    <rPh sb="11" eb="12">
      <t>フク</t>
    </rPh>
    <phoneticPr fontId="5"/>
  </si>
  <si>
    <t>Ⅰ　介護福祉士の割合70%以上
Ⅱ　介護福祉士の割合50%以上
Ⅲ　介護福祉士の割合40%以上</t>
    <rPh sb="2" eb="4">
      <t>カイゴ</t>
    </rPh>
    <rPh sb="4" eb="6">
      <t>フクシ</t>
    </rPh>
    <rPh sb="6" eb="7">
      <t>シ</t>
    </rPh>
    <rPh sb="8" eb="10">
      <t>ワリアイ</t>
    </rPh>
    <rPh sb="12" eb="15">
      <t>パーセントイジョウ</t>
    </rPh>
    <phoneticPr fontId="5"/>
  </si>
  <si>
    <t>（別紙３）サービス提供体制強化加算計算表②</t>
    <rPh sb="1" eb="3">
      <t>ベッシ</t>
    </rPh>
    <rPh sb="9" eb="11">
      <t>テイキョウ</t>
    </rPh>
    <rPh sb="11" eb="13">
      <t>タイセイ</t>
    </rPh>
    <rPh sb="13" eb="15">
      <t>キョウカ</t>
    </rPh>
    <rPh sb="15" eb="17">
      <t>カサン</t>
    </rPh>
    <rPh sb="17" eb="19">
      <t>ケイサン</t>
    </rPh>
    <rPh sb="19" eb="20">
      <t>ヒョウ</t>
    </rPh>
    <phoneticPr fontId="5"/>
  </si>
  <si>
    <t>勤続年数10年以上介護福祉士</t>
    <rPh sb="0" eb="2">
      <t>キンゾク</t>
    </rPh>
    <rPh sb="2" eb="4">
      <t>ネンスウ</t>
    </rPh>
    <rPh sb="6" eb="9">
      <t>ネンイジョウ</t>
    </rPh>
    <rPh sb="9" eb="11">
      <t>カイゴ</t>
    </rPh>
    <rPh sb="11" eb="14">
      <t>フクシシ</t>
    </rPh>
    <phoneticPr fontId="5"/>
  </si>
  <si>
    <t>2　各月の、介護職員の総勤務時間数と勤続年数１０年以上の介護福祉士の総勤務時間数の実績は何時間でしたか？実績数を元に、常勤換算により人数を計算してください。</t>
    <rPh sb="6" eb="8">
      <t>カイゴ</t>
    </rPh>
    <rPh sb="28" eb="30">
      <t>カイゴ</t>
    </rPh>
    <rPh sb="30" eb="33">
      <t>フクシシ</t>
    </rPh>
    <phoneticPr fontId="5"/>
  </si>
  <si>
    <t>勤続10年以上介護福祉士の総勤務時間数</t>
    <rPh sb="0" eb="2">
      <t>キンゾク</t>
    </rPh>
    <rPh sb="4" eb="7">
      <t>ネンイジョウ</t>
    </rPh>
    <rPh sb="7" eb="9">
      <t>カイゴ</t>
    </rPh>
    <rPh sb="9" eb="12">
      <t>フクシシ</t>
    </rPh>
    <rPh sb="13" eb="14">
      <t>ソウ</t>
    </rPh>
    <rPh sb="14" eb="16">
      <t>キンム</t>
    </rPh>
    <rPh sb="16" eb="19">
      <t>ジカンスウ</t>
    </rPh>
    <phoneticPr fontId="5"/>
  </si>
  <si>
    <t>通所介護
（地域密着型含む）</t>
    <rPh sb="0" eb="2">
      <t>ツウショ</t>
    </rPh>
    <rPh sb="2" eb="4">
      <t>カイゴ</t>
    </rPh>
    <rPh sb="6" eb="8">
      <t>チイキ</t>
    </rPh>
    <rPh sb="8" eb="11">
      <t>ミッチャクガタ</t>
    </rPh>
    <rPh sb="11" eb="12">
      <t>フク</t>
    </rPh>
    <phoneticPr fontId="5"/>
  </si>
  <si>
    <t>Ⅰ　勤続年数10年以上の
     介護福祉士の割合
     25％以上</t>
    <rPh sb="2" eb="4">
      <t>キンゾク</t>
    </rPh>
    <rPh sb="4" eb="6">
      <t>ネンスウ</t>
    </rPh>
    <rPh sb="8" eb="9">
      <t>ネン</t>
    </rPh>
    <rPh sb="9" eb="11">
      <t>イジョウ</t>
    </rPh>
    <rPh sb="18" eb="20">
      <t>カイゴ</t>
    </rPh>
    <rPh sb="20" eb="23">
      <t>フクシシ</t>
    </rPh>
    <rPh sb="24" eb="26">
      <t>ワリアイ</t>
    </rPh>
    <rPh sb="35" eb="37">
      <t>イジョウ</t>
    </rPh>
    <phoneticPr fontId="5"/>
  </si>
  <si>
    <t>（別紙４）サービス提供体制強化加算計算表③</t>
    <rPh sb="1" eb="3">
      <t>ベッシ</t>
    </rPh>
    <rPh sb="9" eb="11">
      <t>テイキョウ</t>
    </rPh>
    <rPh sb="11" eb="13">
      <t>タイセイ</t>
    </rPh>
    <rPh sb="13" eb="15">
      <t>キョウカ</t>
    </rPh>
    <rPh sb="15" eb="17">
      <t>カサン</t>
    </rPh>
    <rPh sb="17" eb="19">
      <t>ケイサン</t>
    </rPh>
    <rPh sb="19" eb="20">
      <t>ヒョウ</t>
    </rPh>
    <phoneticPr fontId="5"/>
  </si>
  <si>
    <t>勤続年数７年以上職員</t>
    <rPh sb="0" eb="2">
      <t>キンゾク</t>
    </rPh>
    <rPh sb="2" eb="4">
      <t>ネンスウ</t>
    </rPh>
    <rPh sb="5" eb="8">
      <t>ネンイジョウ</t>
    </rPh>
    <rPh sb="8" eb="10">
      <t>ショクイン</t>
    </rPh>
    <phoneticPr fontId="5"/>
  </si>
  <si>
    <t>2　各月の、直接提供職員の総勤務時間数と勤続年数７年以上の直接提供職員の総勤務時間数の実績は何時間でしたか？実績数を元に、常勤換算により人数を計算してください。</t>
    <phoneticPr fontId="5"/>
  </si>
  <si>
    <t>勤続７年以上職員の総勤務時間数</t>
    <rPh sb="0" eb="2">
      <t>キンゾク</t>
    </rPh>
    <rPh sb="3" eb="6">
      <t>ネンイジョウ</t>
    </rPh>
    <rPh sb="6" eb="8">
      <t>ショクイン</t>
    </rPh>
    <rPh sb="9" eb="10">
      <t>ソウ</t>
    </rPh>
    <rPh sb="10" eb="12">
      <t>キンム</t>
    </rPh>
    <rPh sb="12" eb="15">
      <t>ジカンスウ</t>
    </rPh>
    <phoneticPr fontId="5"/>
  </si>
  <si>
    <t>通所介護
（地域密着型含む）</t>
    <rPh sb="0" eb="2">
      <t>ツウショ</t>
    </rPh>
    <rPh sb="2" eb="4">
      <t>カイゴ</t>
    </rPh>
    <rPh sb="6" eb="11">
      <t>チイキミッチャクガタ</t>
    </rPh>
    <rPh sb="11" eb="12">
      <t>フク</t>
    </rPh>
    <phoneticPr fontId="5"/>
  </si>
  <si>
    <t>Ⅲ　直接提供職員のうち
      勤続年数7年以上の
      割合30％以上</t>
    <rPh sb="2" eb="4">
      <t>チョクセツ</t>
    </rPh>
    <rPh sb="4" eb="6">
      <t>テイキョウ</t>
    </rPh>
    <rPh sb="6" eb="8">
      <t>ショクイン</t>
    </rPh>
    <rPh sb="18" eb="20">
      <t>キンゾク</t>
    </rPh>
    <rPh sb="20" eb="21">
      <t>ネン</t>
    </rPh>
    <rPh sb="21" eb="22">
      <t>スウ</t>
    </rPh>
    <rPh sb="23" eb="24">
      <t>ネン</t>
    </rPh>
    <rPh sb="24" eb="26">
      <t>イジョウ</t>
    </rPh>
    <rPh sb="34" eb="36">
      <t>ワリアイ</t>
    </rPh>
    <rPh sb="39" eb="41">
      <t>イジョウ</t>
    </rPh>
    <phoneticPr fontId="5"/>
  </si>
  <si>
    <t>療養通所介護</t>
    <rPh sb="0" eb="6">
      <t>リョウヨウツウショカイゴ</t>
    </rPh>
    <phoneticPr fontId="5"/>
  </si>
  <si>
    <t>Ⅲイ　直接提供職員のうち
         勤続年数7年以上の
         割合30％以上</t>
    <rPh sb="3" eb="5">
      <t>チョクセツ</t>
    </rPh>
    <rPh sb="5" eb="7">
      <t>テイキョウ</t>
    </rPh>
    <rPh sb="7" eb="9">
      <t>ショクイン</t>
    </rPh>
    <rPh sb="22" eb="24">
      <t>キンゾク</t>
    </rPh>
    <rPh sb="24" eb="25">
      <t>ネン</t>
    </rPh>
    <rPh sb="25" eb="26">
      <t>スウ</t>
    </rPh>
    <rPh sb="27" eb="28">
      <t>ネン</t>
    </rPh>
    <rPh sb="28" eb="30">
      <t>イジョウ</t>
    </rPh>
    <rPh sb="41" eb="43">
      <t>ワリアイ</t>
    </rPh>
    <rPh sb="46" eb="48">
      <t>イジョウ</t>
    </rPh>
    <phoneticPr fontId="5"/>
  </si>
  <si>
    <t>（別紙５）サービス提供体制強化加算（Ⅲ）ロ計算表</t>
    <rPh sb="1" eb="3">
      <t>ベッシ</t>
    </rPh>
    <rPh sb="9" eb="11">
      <t>テイキョウ</t>
    </rPh>
    <rPh sb="11" eb="13">
      <t>タイセイ</t>
    </rPh>
    <rPh sb="13" eb="15">
      <t>キョウカ</t>
    </rPh>
    <rPh sb="15" eb="17">
      <t>カサン</t>
    </rPh>
    <rPh sb="21" eb="23">
      <t>ケイサン</t>
    </rPh>
    <rPh sb="23" eb="24">
      <t>ヒョウ</t>
    </rPh>
    <phoneticPr fontId="5"/>
  </si>
  <si>
    <t>直接提供職員のうち
勤続年数3年以上が30％以上</t>
    <rPh sb="0" eb="2">
      <t>チョクセツ</t>
    </rPh>
    <rPh sb="2" eb="4">
      <t>テイキョウ</t>
    </rPh>
    <rPh sb="4" eb="6">
      <t>ショクイン</t>
    </rPh>
    <rPh sb="10" eb="12">
      <t>キンゾク</t>
    </rPh>
    <rPh sb="12" eb="13">
      <t>ネン</t>
    </rPh>
    <rPh sb="13" eb="14">
      <t>スウ</t>
    </rPh>
    <rPh sb="15" eb="16">
      <t>ネン</t>
    </rPh>
    <rPh sb="16" eb="18">
      <t>イジョウ</t>
    </rPh>
    <rPh sb="22" eb="24">
      <t>イジョウ</t>
    </rPh>
    <phoneticPr fontId="5"/>
  </si>
  <si>
    <t>令和　　年度　フェースシート</t>
    <rPh sb="0" eb="1">
      <t>レイ</t>
    </rPh>
    <rPh sb="1" eb="2">
      <t>ワ</t>
    </rPh>
    <rPh sb="4" eb="6">
      <t>ネンド</t>
    </rPh>
    <phoneticPr fontId="5"/>
  </si>
  <si>
    <t>次のいずれかに適合</t>
  </si>
  <si>
    <t>業務継続計画の策定</t>
    <rPh sb="0" eb="2">
      <t>ギョウム</t>
    </rPh>
    <rPh sb="2" eb="4">
      <t>ケイゾク</t>
    </rPh>
    <rPh sb="4" eb="6">
      <t>ケイカク</t>
    </rPh>
    <rPh sb="7" eb="9">
      <t>サクテイ</t>
    </rPh>
    <phoneticPr fontId="5"/>
  </si>
  <si>
    <t>定期的な研修の実施</t>
    <rPh sb="0" eb="3">
      <t>テイキテキ</t>
    </rPh>
    <rPh sb="4" eb="6">
      <t>ケンシュウ</t>
    </rPh>
    <rPh sb="7" eb="9">
      <t>ジッシ</t>
    </rPh>
    <phoneticPr fontId="5"/>
  </si>
  <si>
    <t>定期的な訓練の実施</t>
    <rPh sb="0" eb="3">
      <t>テイキテキ</t>
    </rPh>
    <rPh sb="4" eb="6">
      <t>クンレン</t>
    </rPh>
    <rPh sb="7" eb="9">
      <t>ジッシ</t>
    </rPh>
    <phoneticPr fontId="5"/>
  </si>
  <si>
    <t>定期的な委員会の開催</t>
    <rPh sb="0" eb="3">
      <t>テイキテキ</t>
    </rPh>
    <rPh sb="4" eb="7">
      <t>イインカイ</t>
    </rPh>
    <rPh sb="8" eb="10">
      <t>カイサイ</t>
    </rPh>
    <phoneticPr fontId="5"/>
  </si>
  <si>
    <t>指針の整備</t>
    <rPh sb="0" eb="2">
      <t>シシン</t>
    </rPh>
    <rPh sb="3" eb="5">
      <t>セイビ</t>
    </rPh>
    <phoneticPr fontId="5"/>
  </si>
  <si>
    <t>担当者</t>
    <rPh sb="0" eb="3">
      <t>タントウシャ</t>
    </rPh>
    <phoneticPr fontId="5"/>
  </si>
  <si>
    <t>職・氏名</t>
    <rPh sb="0" eb="1">
      <t>ショク</t>
    </rPh>
    <rPh sb="2" eb="4">
      <t>シメイ</t>
    </rPh>
    <phoneticPr fontId="5"/>
  </si>
  <si>
    <t>（２）その他の費用の状況（令和　　年　　月）</t>
    <rPh sb="3" eb="6">
      <t>ソノタ</t>
    </rPh>
    <rPh sb="7" eb="9">
      <t>ヒヨウ</t>
    </rPh>
    <rPh sb="10" eb="12">
      <t>ジョウキョウ</t>
    </rPh>
    <rPh sb="13" eb="15">
      <t>レイワ</t>
    </rPh>
    <rPh sb="17" eb="18">
      <t>ネン</t>
    </rPh>
    <rPh sb="20" eb="21">
      <t>ガツ</t>
    </rPh>
    <phoneticPr fontId="5"/>
  </si>
  <si>
    <t>（６） 虐待防止の取組状況</t>
    <rPh sb="4" eb="6">
      <t>ギャクタイ</t>
    </rPh>
    <rPh sb="6" eb="8">
      <t>ボウシ</t>
    </rPh>
    <rPh sb="9" eb="13">
      <t>トリクミジョウキョウ</t>
    </rPh>
    <phoneticPr fontId="5"/>
  </si>
  <si>
    <t>担当者・窓口</t>
    <rPh sb="0" eb="3">
      <t>タントウシャ</t>
    </rPh>
    <rPh sb="4" eb="6">
      <t>マドグチ</t>
    </rPh>
    <phoneticPr fontId="5"/>
  </si>
  <si>
    <t>（７） ハラスメント防止の取組状況</t>
    <rPh sb="10" eb="12">
      <t>ボウシ</t>
    </rPh>
    <rPh sb="13" eb="17">
      <t>トリクミジョウキョウ</t>
    </rPh>
    <phoneticPr fontId="5"/>
  </si>
  <si>
    <t>（８） 研修の実施状況</t>
    <rPh sb="4" eb="6">
      <t>ケンシュウ</t>
    </rPh>
    <rPh sb="7" eb="9">
      <t>ジッシ</t>
    </rPh>
    <rPh sb="9" eb="11">
      <t>ジョウキョウ</t>
    </rPh>
    <phoneticPr fontId="5"/>
  </si>
  <si>
    <t>業務継続計画の策定</t>
    <rPh sb="0" eb="6">
      <t>ギョウムケイゾクケイカク</t>
    </rPh>
    <rPh sb="7" eb="9">
      <t>サクテイ</t>
    </rPh>
    <phoneticPr fontId="5"/>
  </si>
  <si>
    <t>６　事業所と同一建物に居住する利用者等の状況（令和　　　年　　月分）</t>
    <rPh sb="2" eb="5">
      <t>ジギョウショ</t>
    </rPh>
    <rPh sb="6" eb="8">
      <t>ドウイツ</t>
    </rPh>
    <rPh sb="8" eb="10">
      <t>タテモノ</t>
    </rPh>
    <rPh sb="11" eb="13">
      <t>キョジュウ</t>
    </rPh>
    <rPh sb="15" eb="18">
      <t>リヨウシャ</t>
    </rPh>
    <rPh sb="18" eb="19">
      <t>トウ</t>
    </rPh>
    <rPh sb="20" eb="22">
      <t>ジョウキョウ</t>
    </rPh>
    <rPh sb="23" eb="25">
      <t>レイワ</t>
    </rPh>
    <phoneticPr fontId="5"/>
  </si>
  <si>
    <t>令和　　年　　月</t>
    <rPh sb="0" eb="2">
      <t>レイワ</t>
    </rPh>
    <rPh sb="4" eb="5">
      <t>ネン</t>
    </rPh>
    <rPh sb="7" eb="8">
      <t>ガツ</t>
    </rPh>
    <phoneticPr fontId="5"/>
  </si>
  <si>
    <t>生活相談員等配置加算
（共生型サービスのみ）</t>
    <rPh sb="0" eb="2">
      <t>セイカツ</t>
    </rPh>
    <rPh sb="2" eb="5">
      <t>ソウダンイン</t>
    </rPh>
    <rPh sb="5" eb="6">
      <t>トウ</t>
    </rPh>
    <rPh sb="6" eb="8">
      <t>ハイチ</t>
    </rPh>
    <rPh sb="8" eb="10">
      <t>カサン</t>
    </rPh>
    <rPh sb="12" eb="15">
      <t>キョウセイガタ</t>
    </rPh>
    <phoneticPr fontId="9"/>
  </si>
  <si>
    <t>生活相談員（社会福祉士、精神保健福祉士等）を提供日ごとに共生型通所介護を行う時間帯を通じて１名以上配置</t>
    <rPh sb="22" eb="24">
      <t>テイキョウ</t>
    </rPh>
    <rPh sb="24" eb="25">
      <t>ビ</t>
    </rPh>
    <rPh sb="28" eb="31">
      <t>キョウセイガタ</t>
    </rPh>
    <rPh sb="31" eb="33">
      <t>ツウショ</t>
    </rPh>
    <rPh sb="33" eb="35">
      <t>カイゴ</t>
    </rPh>
    <rPh sb="36" eb="37">
      <t>オコナ</t>
    </rPh>
    <rPh sb="38" eb="41">
      <t>ジカンタイ</t>
    </rPh>
    <rPh sb="42" eb="43">
      <t>ツウ</t>
    </rPh>
    <rPh sb="46" eb="49">
      <t>メイイジョウ</t>
    </rPh>
    <rPh sb="49" eb="51">
      <t>ハイチ</t>
    </rPh>
    <phoneticPr fontId="9"/>
  </si>
  <si>
    <t>地域に貢献する活動を行っている</t>
    <rPh sb="0" eb="2">
      <t>チイキ</t>
    </rPh>
    <rPh sb="3" eb="5">
      <t>コウケン</t>
    </rPh>
    <rPh sb="7" eb="9">
      <t>カツドウ</t>
    </rPh>
    <rPh sb="10" eb="11">
      <t>オコナ</t>
    </rPh>
    <phoneticPr fontId="9"/>
  </si>
  <si>
    <t>当該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phoneticPr fontId="9"/>
  </si>
  <si>
    <t>算定回数</t>
  </si>
  <si>
    <t>個別機能訓練加算（Ⅰ）イ又はロの基準に該当</t>
    <phoneticPr fontId="9"/>
  </si>
  <si>
    <t>口腔スクリーニングを実施する場合、算定日が属する月が、栄養アセスメント加算を算定している又は栄養改善加算を算定している間若しくは栄養改善加算の算定が終了した日の属する月であり、口腔機能向上加算を算定している間又は口腔機能向上加算の算定が終了した日の属する月ではないこと</t>
    <rPh sb="44" eb="45">
      <t>マタ</t>
    </rPh>
    <phoneticPr fontId="9"/>
  </si>
  <si>
    <t>栄養スクリーニングを実施する場合、算定日が属する月が、口腔機能向上加算を算定している間又は口腔機能向上加算の算定が終了した日の属する月であり、栄養アセスメント加算を算定していない、かつ、栄養改善加算を算定している間若しくは栄養改善加算の算定が終了した日の属する月ではないこと</t>
    <phoneticPr fontId="9"/>
  </si>
  <si>
    <t>利用者ごとの個別機能訓練計画書の内容等の情報を厚生労働省に提出し、機能訓練の実施に当たって、当該情報その他機能訓練の適切かつ有効な実施のために必要な情報を活用している</t>
    <phoneticPr fontId="9"/>
  </si>
  <si>
    <t>ADL維持等加算（Ⅰ）</t>
    <rPh sb="3" eb="5">
      <t>イジ</t>
    </rPh>
    <rPh sb="5" eb="6">
      <t>トウ</t>
    </rPh>
    <rPh sb="6" eb="8">
      <t>カサン</t>
    </rPh>
    <phoneticPr fontId="9"/>
  </si>
  <si>
    <t>介護予防・日常生活支援総合事業</t>
    <rPh sb="0" eb="2">
      <t>カイゴ</t>
    </rPh>
    <phoneticPr fontId="5"/>
  </si>
  <si>
    <t>・</t>
    <phoneticPr fontId="5"/>
  </si>
  <si>
    <t>障害福祉サービス事業の指定</t>
    <phoneticPr fontId="5"/>
  </si>
  <si>
    <t>共生型サービスの指定</t>
    <phoneticPr fontId="5"/>
  </si>
  <si>
    <t>生活相談員配置等加算</t>
    <rPh sb="0" eb="2">
      <t>セイカツ</t>
    </rPh>
    <phoneticPr fontId="5"/>
  </si>
  <si>
    <t>※有資格者</t>
    <phoneticPr fontId="5"/>
  </si>
  <si>
    <t>区分</t>
    <rPh sb="0" eb="2">
      <t>クブン</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</si>
  <si>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</si>
  <si>
    <t>うち有資格者</t>
    <rPh sb="2" eb="6">
      <t>ユウシカクシャ</t>
    </rPh>
    <phoneticPr fontId="5"/>
  </si>
  <si>
    <t>うち無資格者</t>
    <rPh sb="2" eb="5">
      <t>ムシカク</t>
    </rPh>
    <rPh sb="5" eb="6">
      <t>シャ</t>
    </rPh>
    <phoneticPr fontId="5"/>
  </si>
  <si>
    <t>無資格者のうち認知症介護基礎研修の受講（予定）者</t>
    <rPh sb="0" eb="3">
      <t>ムシカク</t>
    </rPh>
    <rPh sb="3" eb="4">
      <t>シャ</t>
    </rPh>
    <rPh sb="20" eb="22">
      <t>ヨテイ</t>
    </rPh>
    <rPh sb="23" eb="24">
      <t>シャ</t>
    </rPh>
    <phoneticPr fontId="5"/>
  </si>
  <si>
    <t>（３）介護職員等の資格取得状況（令和　　年　　月）</t>
    <rPh sb="7" eb="8">
      <t>トウ</t>
    </rPh>
    <phoneticPr fontId="5"/>
  </si>
  <si>
    <t>生活相談員・介護職員</t>
    <rPh sb="0" eb="5">
      <t>セイカツソウダンイン</t>
    </rPh>
    <rPh sb="6" eb="8">
      <t>カイゴ</t>
    </rPh>
    <phoneticPr fontId="5"/>
  </si>
  <si>
    <t>平11老企25第3六3(6)②
平18老計0331004、老振0331004、老老0331017第3二の二3(7)</t>
    <rPh sb="7" eb="8">
      <t>ダイ</t>
    </rPh>
    <rPh sb="48" eb="49">
      <t>ダイ</t>
    </rPh>
    <phoneticPr fontId="5"/>
  </si>
  <si>
    <t>高齢者虐待防止措置実施の有無</t>
    <rPh sb="0" eb="3">
      <t>コウレイシャ</t>
    </rPh>
    <rPh sb="3" eb="7">
      <t>ギャクタイボウシ</t>
    </rPh>
    <rPh sb="7" eb="11">
      <t>ソチジッシ</t>
    </rPh>
    <rPh sb="12" eb="14">
      <t>ウム</t>
    </rPh>
    <phoneticPr fontId="72"/>
  </si>
  <si>
    <t>業務継続計画策定の有無</t>
    <rPh sb="0" eb="6">
      <t>ギョウムケイゾクケイカク</t>
    </rPh>
    <rPh sb="6" eb="8">
      <t>サクテイ</t>
    </rPh>
    <rPh sb="9" eb="11">
      <t>ウム</t>
    </rPh>
    <phoneticPr fontId="7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</si>
  <si>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5"/>
  </si>
  <si>
    <t>共生型サービスの提供
(生活介護事業所）</t>
    <rPh sb="16" eb="19">
      <t>ジギョウショ</t>
    </rPh>
    <phoneticPr fontId="5"/>
  </si>
  <si>
    <t>共生型サービスの提供
(自立訓練事業所）</t>
    <rPh sb="16" eb="19">
      <t>ジギョウショ</t>
    </rPh>
    <phoneticPr fontId="5"/>
  </si>
  <si>
    <t>共生型サービスの提供
(児童発達支援事業所）</t>
    <rPh sb="18" eb="21">
      <t>ジギョウショ</t>
    </rPh>
    <phoneticPr fontId="5"/>
  </si>
  <si>
    <t>共生型サービスの提供
(放課後等デイサービス事業所）</t>
    <rPh sb="22" eb="25">
      <t>ジギョウショ</t>
    </rPh>
    <phoneticPr fontId="5"/>
  </si>
  <si>
    <t>　・他事業所、施設等の職務と兼務している場合は
　　事業所名、職種名、兼務事業所における1週間
　　当たりの勤務時間数</t>
    <rPh sb="2" eb="5">
      <t>タジギョウ</t>
    </rPh>
    <rPh sb="5" eb="6">
      <t>ジョ</t>
    </rPh>
    <rPh sb="7" eb="9">
      <t>シセツ</t>
    </rPh>
    <rPh sb="9" eb="10">
      <t>ナド</t>
    </rPh>
    <rPh sb="11" eb="13">
      <t>ショクム</t>
    </rPh>
    <rPh sb="14" eb="16">
      <t>ケンム</t>
    </rPh>
    <rPh sb="20" eb="22">
      <t>バアイ</t>
    </rPh>
    <rPh sb="26" eb="29">
      <t>ジギョウショ</t>
    </rPh>
    <rPh sb="29" eb="30">
      <t>メイ</t>
    </rPh>
    <rPh sb="31" eb="33">
      <t>ショクシュ</t>
    </rPh>
    <rPh sb="33" eb="34">
      <t>メイ</t>
    </rPh>
    <rPh sb="35" eb="37">
      <t>ケンム</t>
    </rPh>
    <rPh sb="37" eb="40">
      <t>ジギョウショ</t>
    </rPh>
    <rPh sb="45" eb="47">
      <t>シュウカン</t>
    </rPh>
    <rPh sb="50" eb="51">
      <t>ア</t>
    </rPh>
    <rPh sb="54" eb="56">
      <t>キンム</t>
    </rPh>
    <rPh sb="56" eb="58">
      <t>ジカン</t>
    </rPh>
    <rPh sb="58" eb="59">
      <t>スウ</t>
    </rPh>
    <phoneticPr fontId="5"/>
  </si>
  <si>
    <t>・利用者の要介護度の分布が解る資料</t>
    <rPh sb="1" eb="4">
      <t>リヨウシャ</t>
    </rPh>
    <rPh sb="5" eb="6">
      <t>ヨウ</t>
    </rPh>
    <rPh sb="6" eb="9">
      <t>カイゴド</t>
    </rPh>
    <rPh sb="10" eb="12">
      <t>ブンプ</t>
    </rPh>
    <rPh sb="13" eb="14">
      <t>ワカ</t>
    </rPh>
    <rPh sb="15" eb="17">
      <t>シリョウ</t>
    </rPh>
    <phoneticPr fontId="72"/>
  </si>
  <si>
    <t>・相談記録等</t>
    <rPh sb="1" eb="5">
      <t>ソウダンキロク</t>
    </rPh>
    <rPh sb="5" eb="6">
      <t>ナド</t>
    </rPh>
    <phoneticPr fontId="72"/>
  </si>
  <si>
    <t>・情報提供に関する記録</t>
    <rPh sb="1" eb="5">
      <t>ジョウホウテイキョウ</t>
    </rPh>
    <rPh sb="6" eb="7">
      <t>カン</t>
    </rPh>
    <rPh sb="9" eb="11">
      <t>キロク</t>
    </rPh>
    <phoneticPr fontId="5"/>
  </si>
  <si>
    <t>・利用者の届出書</t>
    <rPh sb="1" eb="4">
      <t>リヨウシャ</t>
    </rPh>
    <rPh sb="5" eb="7">
      <t>トドケデ</t>
    </rPh>
    <rPh sb="7" eb="8">
      <t>ショ</t>
    </rPh>
    <phoneticPr fontId="72"/>
  </si>
  <si>
    <t>・居宅サービス計画書
・週間サービス計画表
・通所介護計画書</t>
    <rPh sb="1" eb="3">
      <t>キョタク</t>
    </rPh>
    <rPh sb="7" eb="9">
      <t>ケイカク</t>
    </rPh>
    <rPh sb="9" eb="10">
      <t>ショ</t>
    </rPh>
    <rPh sb="12" eb="14">
      <t>シュウカン</t>
    </rPh>
    <rPh sb="18" eb="21">
      <t>ケイカクヒョウ</t>
    </rPh>
    <rPh sb="23" eb="25">
      <t>ツウショ</t>
    </rPh>
    <rPh sb="25" eb="27">
      <t>カイゴ</t>
    </rPh>
    <rPh sb="27" eb="29">
      <t>ケイカク</t>
    </rPh>
    <rPh sb="29" eb="30">
      <t>ショ</t>
    </rPh>
    <phoneticPr fontId="5"/>
  </si>
  <si>
    <t>・情報提供に関する資料</t>
    <rPh sb="1" eb="5">
      <t>ジョウホウテイキョウ</t>
    </rPh>
    <rPh sb="6" eb="7">
      <t>カン</t>
    </rPh>
    <rPh sb="9" eb="11">
      <t>シリョウ</t>
    </rPh>
    <phoneticPr fontId="72"/>
  </si>
  <si>
    <t>介護サービスを提供した際は、必要な事項をサービス利用票等に記録していますか。</t>
    <rPh sb="0" eb="2">
      <t>カイゴ</t>
    </rPh>
    <rPh sb="7" eb="9">
      <t>テイキョウ</t>
    </rPh>
    <rPh sb="11" eb="12">
      <t>サイ</t>
    </rPh>
    <rPh sb="14" eb="16">
      <t>ヒツヨウ</t>
    </rPh>
    <rPh sb="17" eb="19">
      <t>ジコウ</t>
    </rPh>
    <rPh sb="24" eb="27">
      <t>リヨウヒョウ</t>
    </rPh>
    <rPh sb="27" eb="28">
      <t>ナド</t>
    </rPh>
    <rPh sb="29" eb="31">
      <t>キロク</t>
    </rPh>
    <phoneticPr fontId="5"/>
  </si>
  <si>
    <t>・サービス提供票・別表
・請求書(控)
・領収書(控)</t>
    <rPh sb="5" eb="7">
      <t>テイキョウ</t>
    </rPh>
    <rPh sb="7" eb="8">
      <t>ヒョウ</t>
    </rPh>
    <rPh sb="9" eb="11">
      <t>ベッピョウ</t>
    </rPh>
    <rPh sb="13" eb="16">
      <t>セイキュウショ</t>
    </rPh>
    <rPh sb="17" eb="18">
      <t>ヒカ</t>
    </rPh>
    <rPh sb="21" eb="24">
      <t>リョウシュウショ</t>
    </rPh>
    <rPh sb="25" eb="26">
      <t>ヒカ</t>
    </rPh>
    <phoneticPr fontId="5"/>
  </si>
  <si>
    <t>・運営規程
・重要事項説明書
・請求書(控)
・領収書(控)</t>
    <rPh sb="1" eb="3">
      <t>ウンエイ</t>
    </rPh>
    <rPh sb="3" eb="5">
      <t>キテイ</t>
    </rPh>
    <rPh sb="7" eb="14">
      <t>ジュウヨウジコウセツメイショ</t>
    </rPh>
    <rPh sb="16" eb="19">
      <t>セイキュウショ</t>
    </rPh>
    <rPh sb="20" eb="21">
      <t>ヒカ</t>
    </rPh>
    <rPh sb="24" eb="27">
      <t>リョウシュウショ</t>
    </rPh>
    <rPh sb="28" eb="29">
      <t>ヒカ</t>
    </rPh>
    <phoneticPr fontId="5"/>
  </si>
  <si>
    <t>・重要事項説明書
・運営規程
・請求書(控)
・領収書(控)</t>
    <rPh sb="1" eb="3">
      <t>ジュウヨウ</t>
    </rPh>
    <rPh sb="3" eb="5">
      <t>ジコウ</t>
    </rPh>
    <rPh sb="5" eb="8">
      <t>セツメイショ</t>
    </rPh>
    <rPh sb="10" eb="12">
      <t>ウンエイ</t>
    </rPh>
    <rPh sb="12" eb="14">
      <t>キテイ</t>
    </rPh>
    <rPh sb="16" eb="19">
      <t>セイキュウショ</t>
    </rPh>
    <rPh sb="20" eb="21">
      <t>ヒカ</t>
    </rPh>
    <rPh sb="24" eb="27">
      <t>リョウシュウショ</t>
    </rPh>
    <rPh sb="28" eb="29">
      <t>ヒカ</t>
    </rPh>
    <phoneticPr fontId="5"/>
  </si>
  <si>
    <t>・領収書(控)</t>
    <rPh sb="1" eb="4">
      <t>リョウシュウショ</t>
    </rPh>
    <rPh sb="5" eb="6">
      <t>ヒカ</t>
    </rPh>
    <phoneticPr fontId="5"/>
  </si>
  <si>
    <t>・請求書(控)
・領収書(控)</t>
    <rPh sb="1" eb="4">
      <t>セイキュウショ</t>
    </rPh>
    <rPh sb="5" eb="6">
      <t>ヒカ</t>
    </rPh>
    <rPh sb="9" eb="12">
      <t>リョウシュウショ</t>
    </rPh>
    <rPh sb="13" eb="14">
      <t>ヒカ</t>
    </rPh>
    <phoneticPr fontId="5"/>
  </si>
  <si>
    <t>・自己評価基準等</t>
    <rPh sb="1" eb="3">
      <t>ジコ</t>
    </rPh>
    <rPh sb="3" eb="5">
      <t>ヒョウカ</t>
    </rPh>
    <rPh sb="5" eb="7">
      <t>キジュン</t>
    </rPh>
    <rPh sb="7" eb="8">
      <t>ナド</t>
    </rPh>
    <phoneticPr fontId="72"/>
  </si>
  <si>
    <t>・第3者評価機関等の評価表</t>
    <rPh sb="1" eb="2">
      <t>ダイ</t>
    </rPh>
    <rPh sb="3" eb="4">
      <t>シャ</t>
    </rPh>
    <rPh sb="4" eb="8">
      <t>ヒョウカキカン</t>
    </rPh>
    <rPh sb="8" eb="9">
      <t>ナド</t>
    </rPh>
    <rPh sb="10" eb="12">
      <t>ヒョウカ</t>
    </rPh>
    <rPh sb="12" eb="13">
      <t>ヒョウ</t>
    </rPh>
    <phoneticPr fontId="72"/>
  </si>
  <si>
    <t>指定通所介護の具体的取扱方針</t>
    <rPh sb="0" eb="6">
      <t>シテイツウショカイゴ</t>
    </rPh>
    <rPh sb="7" eb="10">
      <t>グタイテキ</t>
    </rPh>
    <rPh sb="10" eb="11">
      <t>ト</t>
    </rPh>
    <rPh sb="11" eb="12">
      <t>アツカ</t>
    </rPh>
    <rPh sb="12" eb="14">
      <t>ホウシン</t>
    </rPh>
    <phoneticPr fontId="72"/>
  </si>
  <si>
    <t>通所介護計画に基づき，利用者の機能訓練及びその者が日常生活を営むことができるよう必要な援助を行っていますか。</t>
    <rPh sb="0" eb="6">
      <t>ツウショカイゴケイカク</t>
    </rPh>
    <rPh sb="7" eb="8">
      <t>モト</t>
    </rPh>
    <rPh sb="11" eb="14">
      <t>リヨウシャ</t>
    </rPh>
    <rPh sb="15" eb="19">
      <t>キノウクンレン</t>
    </rPh>
    <rPh sb="19" eb="20">
      <t>オヨ</t>
    </rPh>
    <rPh sb="23" eb="24">
      <t>モノ</t>
    </rPh>
    <rPh sb="25" eb="29">
      <t>ニチジョウセイカツ</t>
    </rPh>
    <rPh sb="30" eb="31">
      <t>イトナ</t>
    </rPh>
    <rPh sb="40" eb="42">
      <t>ヒツヨウ</t>
    </rPh>
    <rPh sb="43" eb="45">
      <t>エンジョ</t>
    </rPh>
    <rPh sb="46" eb="47">
      <t>オコナ</t>
    </rPh>
    <phoneticPr fontId="70"/>
  </si>
  <si>
    <t>基準第98条</t>
    <rPh sb="0" eb="2">
      <t>キジュン</t>
    </rPh>
    <rPh sb="2" eb="3">
      <t>ダイ</t>
    </rPh>
    <rPh sb="5" eb="6">
      <t>ジョウ</t>
    </rPh>
    <phoneticPr fontId="72"/>
  </si>
  <si>
    <t>・アセスメント記録
・通所介護計画書</t>
    <rPh sb="7" eb="9">
      <t>キロク</t>
    </rPh>
    <rPh sb="11" eb="13">
      <t>ツウショ</t>
    </rPh>
    <rPh sb="13" eb="15">
      <t>カイゴ</t>
    </rPh>
    <rPh sb="15" eb="17">
      <t>ケイカク</t>
    </rPh>
    <rPh sb="17" eb="18">
      <t>ショ</t>
    </rPh>
    <phoneticPr fontId="5"/>
  </si>
  <si>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70"/>
  </si>
  <si>
    <t>通所介護の提供に当たって、当該利用者又は他の利用者等の生命又は身体を保護するため「緊急やむを得ない場合」の適正な手続きを経ていない身体的拘束等を行っていませんか。</t>
    <rPh sb="0" eb="4">
      <t>ツウショカイゴ</t>
    </rPh>
    <rPh sb="15" eb="17">
      <t>リヨウ</t>
    </rPh>
    <rPh sb="22" eb="24">
      <t>リヨウ</t>
    </rPh>
    <rPh sb="53" eb="55">
      <t>テキセイ</t>
    </rPh>
    <rPh sb="56" eb="58">
      <t>テツヅ</t>
    </rPh>
    <rPh sb="60" eb="61">
      <t>ヘ</t>
    </rPh>
    <rPh sb="65" eb="67">
      <t>シンタイ</t>
    </rPh>
    <phoneticPr fontId="71"/>
  </si>
  <si>
    <t>・身体拘束等に関する基準等</t>
    <rPh sb="1" eb="5">
      <t>シンタイコウソク</t>
    </rPh>
    <rPh sb="5" eb="6">
      <t>ナド</t>
    </rPh>
    <rPh sb="7" eb="8">
      <t>カン</t>
    </rPh>
    <rPh sb="10" eb="12">
      <t>キジュン</t>
    </rPh>
    <rPh sb="12" eb="13">
      <t>ナド</t>
    </rPh>
    <phoneticPr fontId="72"/>
  </si>
  <si>
    <t>前号の緊急やむを得ず「身体的拘束等」を行う場合には、その態様及び時間、その際の利用者の心身の状況並びに緊急やむを得ない理由を記録していますか。</t>
    <rPh sb="0" eb="1">
      <t>マエ</t>
    </rPh>
    <rPh sb="1" eb="2">
      <t>ゴウ</t>
    </rPh>
    <rPh sb="3" eb="5">
      <t>キンキュウ</t>
    </rPh>
    <rPh sb="8" eb="9">
      <t>エ</t>
    </rPh>
    <rPh sb="11" eb="13">
      <t>シンタイ</t>
    </rPh>
    <rPh sb="16" eb="17">
      <t>トウ</t>
    </rPh>
    <rPh sb="39" eb="42">
      <t>リヨウシャ</t>
    </rPh>
    <phoneticPr fontId="71"/>
  </si>
  <si>
    <t>・緊急やむを得ない場合に該当するかの検討記録
・利用者及び家族への説明と同意の記録
・身体拘束等に関する記録
・身体拘束等を解除する検討記録</t>
    <rPh sb="1" eb="3">
      <t>キンキュウ</t>
    </rPh>
    <rPh sb="6" eb="7">
      <t>エ</t>
    </rPh>
    <rPh sb="9" eb="11">
      <t>バアイ</t>
    </rPh>
    <rPh sb="12" eb="14">
      <t>ガイトウ</t>
    </rPh>
    <rPh sb="18" eb="20">
      <t>ケントウ</t>
    </rPh>
    <rPh sb="20" eb="22">
      <t>キロク</t>
    </rPh>
    <rPh sb="24" eb="28">
      <t>リヨウシャオヨ</t>
    </rPh>
    <rPh sb="29" eb="31">
      <t>カゾク</t>
    </rPh>
    <rPh sb="33" eb="35">
      <t>セツメイ</t>
    </rPh>
    <rPh sb="36" eb="38">
      <t>ドウイ</t>
    </rPh>
    <rPh sb="39" eb="41">
      <t>キロク</t>
    </rPh>
    <rPh sb="43" eb="47">
      <t>シンタイコウソク</t>
    </rPh>
    <rPh sb="47" eb="48">
      <t>ナド</t>
    </rPh>
    <rPh sb="49" eb="50">
      <t>カン</t>
    </rPh>
    <rPh sb="52" eb="54">
      <t>キロク</t>
    </rPh>
    <rPh sb="56" eb="61">
      <t>シンタイコウソクナド</t>
    </rPh>
    <rPh sb="62" eb="64">
      <t>カイジョ</t>
    </rPh>
    <rPh sb="66" eb="68">
      <t>ケントウ</t>
    </rPh>
    <rPh sb="68" eb="70">
      <t>キロク</t>
    </rPh>
    <phoneticPr fontId="72"/>
  </si>
  <si>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70"/>
  </si>
  <si>
    <t>・サービス担当者会議の記録
・通所介護計画</t>
    <rPh sb="5" eb="10">
      <t>タントウシャカイギ</t>
    </rPh>
    <rPh sb="11" eb="13">
      <t>キロク</t>
    </rPh>
    <rPh sb="15" eb="21">
      <t>ツウショカイゴケイカク</t>
    </rPh>
    <phoneticPr fontId="72"/>
  </si>
  <si>
    <t>・居宅サービス計画書
・週間サービス計画表</t>
    <rPh sb="1" eb="3">
      <t>キョタク</t>
    </rPh>
    <rPh sb="7" eb="9">
      <t>ケイカク</t>
    </rPh>
    <rPh sb="9" eb="10">
      <t>ショ</t>
    </rPh>
    <rPh sb="12" eb="14">
      <t>シュウカン</t>
    </rPh>
    <rPh sb="18" eb="21">
      <t>ケイカクヒョウ</t>
    </rPh>
    <phoneticPr fontId="5"/>
  </si>
  <si>
    <t>・通所介護計画書</t>
    <rPh sb="1" eb="8">
      <t>ツウショカイゴケイカクショ</t>
    </rPh>
    <phoneticPr fontId="72"/>
  </si>
  <si>
    <t>・交付したことが分かる記録</t>
    <rPh sb="1" eb="3">
      <t>コウフ</t>
    </rPh>
    <rPh sb="8" eb="9">
      <t>ワ</t>
    </rPh>
    <rPh sb="11" eb="13">
      <t>キロク</t>
    </rPh>
    <phoneticPr fontId="72"/>
  </si>
  <si>
    <t>・サービス提供記録
・モニタリング記録</t>
    <rPh sb="5" eb="9">
      <t>テイキョウキロク</t>
    </rPh>
    <rPh sb="17" eb="19">
      <t>キロク</t>
    </rPh>
    <phoneticPr fontId="72"/>
  </si>
  <si>
    <t>・提供等の記録</t>
    <rPh sb="1" eb="3">
      <t>テイキョウ</t>
    </rPh>
    <rPh sb="3" eb="4">
      <t>ナド</t>
    </rPh>
    <rPh sb="5" eb="7">
      <t>キロク</t>
    </rPh>
    <phoneticPr fontId="72"/>
  </si>
  <si>
    <t>利用者が次のいずれかに該当する場合は、遅滞なく、意見を付してその旨を市町村に通知していますか。
①正当な理由なしに指定通所介護の利用に関する指示に従わないことにより、要介護状態の程度を増進させたと認められるとき。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57" eb="59">
      <t>シテイ</t>
    </rPh>
    <rPh sb="59" eb="61">
      <t>ツウショ</t>
    </rPh>
    <rPh sb="61" eb="63">
      <t>カイゴ</t>
    </rPh>
    <rPh sb="64" eb="66">
      <t>リヨウ</t>
    </rPh>
    <rPh sb="67" eb="68">
      <t>カン</t>
    </rPh>
    <rPh sb="70" eb="72">
      <t>シジ</t>
    </rPh>
    <rPh sb="73" eb="74">
      <t>シタガ</t>
    </rPh>
    <rPh sb="83" eb="84">
      <t>ヨウ</t>
    </rPh>
    <rPh sb="84" eb="86">
      <t>カイゴ</t>
    </rPh>
    <rPh sb="86" eb="88">
      <t>ジョウタイ</t>
    </rPh>
    <rPh sb="89" eb="91">
      <t>テイド</t>
    </rPh>
    <rPh sb="92" eb="94">
      <t>ゾウシン</t>
    </rPh>
    <rPh sb="98" eb="99">
      <t>ミト</t>
    </rPh>
    <rPh sb="108" eb="109">
      <t>イツワ</t>
    </rPh>
    <rPh sb="112" eb="113">
      <t>タ</t>
    </rPh>
    <rPh sb="113" eb="115">
      <t>フセイ</t>
    </rPh>
    <rPh sb="116" eb="118">
      <t>コウイ</t>
    </rPh>
    <rPh sb="122" eb="124">
      <t>ホケン</t>
    </rPh>
    <rPh sb="124" eb="126">
      <t>キュウフ</t>
    </rPh>
    <rPh sb="127" eb="128">
      <t>ウ</t>
    </rPh>
    <rPh sb="130" eb="131">
      <t>マタ</t>
    </rPh>
    <rPh sb="132" eb="133">
      <t>ウ</t>
    </rPh>
    <phoneticPr fontId="5"/>
  </si>
  <si>
    <t>事業所の従業者及び業務の管理は、管理者により一元的に行われていますか。又、管理者は従業者に法令、基準等を遵守させる為に必要な指揮命令を行っていますか。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rPh sb="35" eb="36">
      <t>マタ</t>
    </rPh>
    <rPh sb="37" eb="40">
      <t>カンリシャ</t>
    </rPh>
    <rPh sb="41" eb="44">
      <t>ジュウギョウシャ</t>
    </rPh>
    <rPh sb="45" eb="47">
      <t>ホウレイ</t>
    </rPh>
    <rPh sb="48" eb="50">
      <t>キジュン</t>
    </rPh>
    <rPh sb="50" eb="51">
      <t>ナド</t>
    </rPh>
    <rPh sb="52" eb="54">
      <t>ジュンシュ</t>
    </rPh>
    <rPh sb="57" eb="58">
      <t>タメ</t>
    </rPh>
    <rPh sb="59" eb="61">
      <t>ヒツヨウ</t>
    </rPh>
    <rPh sb="62" eb="66">
      <t>シキメイレイ</t>
    </rPh>
    <rPh sb="67" eb="68">
      <t>オコナ</t>
    </rPh>
    <phoneticPr fontId="5"/>
  </si>
  <si>
    <t>指定通所介護事業所ごとに次に掲げる重要事項に関する規程を定めていますか。
①事業の目的及び運営の方針
②従業者の職種、員数及び職務の内容
③営業日及び営業時間(サービス提供時間含む)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4">
      <t>ツウショ</t>
    </rPh>
    <rPh sb="4" eb="6">
      <t>カイゴ</t>
    </rPh>
    <rPh sb="6" eb="8">
      <t>ジギョウ</t>
    </rPh>
    <rPh sb="8" eb="9">
      <t>ショ</t>
    </rPh>
    <rPh sb="12" eb="13">
      <t>ツギ</t>
    </rPh>
    <rPh sb="14" eb="15">
      <t>カカ</t>
    </rPh>
    <rPh sb="17" eb="19">
      <t>ジュウヨウ</t>
    </rPh>
    <rPh sb="19" eb="21">
      <t>ジコウ</t>
    </rPh>
    <rPh sb="22" eb="23">
      <t>カン</t>
    </rPh>
    <rPh sb="25" eb="27">
      <t>キテイ</t>
    </rPh>
    <rPh sb="28" eb="29">
      <t>サダ</t>
    </rPh>
    <rPh sb="85" eb="89">
      <t>テイキョウジカン</t>
    </rPh>
    <rPh sb="89" eb="90">
      <t>フク</t>
    </rPh>
    <rPh sb="94" eb="96">
      <t>シテイ</t>
    </rPh>
    <rPh sb="96" eb="98">
      <t>ツウショ</t>
    </rPh>
    <rPh sb="98" eb="100">
      <t>カイゴ</t>
    </rPh>
    <rPh sb="101" eb="103">
      <t>リヨウ</t>
    </rPh>
    <rPh sb="103" eb="105">
      <t>テイイン</t>
    </rPh>
    <rPh sb="109" eb="111">
      <t>ツウショ</t>
    </rPh>
    <rPh sb="139" eb="141">
      <t>チイキ</t>
    </rPh>
    <rPh sb="147" eb="149">
      <t>リヨウ</t>
    </rPh>
    <rPh sb="150" eb="151">
      <t>ア</t>
    </rPh>
    <rPh sb="155" eb="157">
      <t>リュウイ</t>
    </rPh>
    <rPh sb="157" eb="159">
      <t>ジコウ</t>
    </rPh>
    <rPh sb="161" eb="163">
      <t>キンキュウ</t>
    </rPh>
    <rPh sb="163" eb="164">
      <t>ジ</t>
    </rPh>
    <rPh sb="164" eb="165">
      <t>トウ</t>
    </rPh>
    <rPh sb="175" eb="177">
      <t>ヒジョウ</t>
    </rPh>
    <rPh sb="177" eb="179">
      <t>サイガイ</t>
    </rPh>
    <rPh sb="179" eb="181">
      <t>タイサク</t>
    </rPh>
    <phoneticPr fontId="5"/>
  </si>
  <si>
    <t>・勤務表
・雇用契約書　</t>
    <rPh sb="1" eb="3">
      <t>キンム</t>
    </rPh>
    <rPh sb="3" eb="4">
      <t>ヒョウ</t>
    </rPh>
    <rPh sb="6" eb="8">
      <t>コヨウ</t>
    </rPh>
    <rPh sb="8" eb="11">
      <t>ケイヤクショ</t>
    </rPh>
    <phoneticPr fontId="5"/>
  </si>
  <si>
    <t>通所介護従業者の資質向上のために、毎年具体的な研修計画を作成し、当該研修計画に基づき全ての従業員に対して研修を実施し、当該研修の結果を記録するほか、研修の機会を確保していますか。
その際、全ての通所介護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2">
      <t>ツウショ</t>
    </rPh>
    <rPh sb="2" eb="4">
      <t>カイゴ</t>
    </rPh>
    <rPh sb="4" eb="7">
      <t>ジュウギョウシャ</t>
    </rPh>
    <rPh sb="8" eb="10">
      <t>シシツ</t>
    </rPh>
    <rPh sb="10" eb="12">
      <t>コウジョウ</t>
    </rPh>
    <rPh sb="17" eb="19">
      <t>マイネン</t>
    </rPh>
    <rPh sb="19" eb="22">
      <t>グタイテキ</t>
    </rPh>
    <rPh sb="23" eb="25">
      <t>ケンシュウ</t>
    </rPh>
    <rPh sb="25" eb="27">
      <t>ケイカク</t>
    </rPh>
    <rPh sb="28" eb="30">
      <t>サクセイ</t>
    </rPh>
    <rPh sb="32" eb="34">
      <t>トウガイ</t>
    </rPh>
    <rPh sb="34" eb="36">
      <t>ケンシュウ</t>
    </rPh>
    <rPh sb="36" eb="38">
      <t>ケイカク</t>
    </rPh>
    <rPh sb="39" eb="40">
      <t>モト</t>
    </rPh>
    <rPh sb="42" eb="43">
      <t>スベ</t>
    </rPh>
    <rPh sb="45" eb="48">
      <t>ジュウギョウイン</t>
    </rPh>
    <rPh sb="49" eb="50">
      <t>タイ</t>
    </rPh>
    <rPh sb="52" eb="54">
      <t>ケンシュウ</t>
    </rPh>
    <rPh sb="55" eb="57">
      <t>ジッシ</t>
    </rPh>
    <rPh sb="59" eb="61">
      <t>トウガイ</t>
    </rPh>
    <rPh sb="61" eb="63">
      <t>ケンシュウ</t>
    </rPh>
    <rPh sb="64" eb="66">
      <t>ケッカ</t>
    </rPh>
    <rPh sb="67" eb="69">
      <t>キロク</t>
    </rPh>
    <rPh sb="74" eb="76">
      <t>ケンシュウ</t>
    </rPh>
    <rPh sb="77" eb="79">
      <t>キカイ</t>
    </rPh>
    <rPh sb="80" eb="82">
      <t>カクホ</t>
    </rPh>
    <rPh sb="107" eb="109">
      <t>ショクイン</t>
    </rPh>
    <phoneticPr fontId="5"/>
  </si>
  <si>
    <t>・研修計画
・研修参加者、内容等記録
・研修会資料</t>
    <rPh sb="1" eb="3">
      <t>ケンシュウ</t>
    </rPh>
    <rPh sb="3" eb="5">
      <t>ケイカク</t>
    </rPh>
    <rPh sb="7" eb="9">
      <t>ケンシュウ</t>
    </rPh>
    <rPh sb="9" eb="11">
      <t>サンカ</t>
    </rPh>
    <rPh sb="11" eb="12">
      <t>シャ</t>
    </rPh>
    <rPh sb="13" eb="15">
      <t>ナイヨウ</t>
    </rPh>
    <rPh sb="15" eb="16">
      <t>ナド</t>
    </rPh>
    <rPh sb="16" eb="18">
      <t>キロク</t>
    </rPh>
    <rPh sb="20" eb="23">
      <t>ケンシュウカイ</t>
    </rPh>
    <rPh sb="23" eb="25">
      <t>シリョウ</t>
    </rPh>
    <phoneticPr fontId="5"/>
  </si>
  <si>
    <t>・ハラスメント指針
・マニュアル、手引き等
・「介護現場におけるハラスメント対策マニュアル」(厚労省)の研修の記録</t>
    <rPh sb="17" eb="19">
      <t>テビ</t>
    </rPh>
    <rPh sb="20" eb="21">
      <t>トウ</t>
    </rPh>
    <rPh sb="24" eb="28">
      <t>カイゴゲンバ</t>
    </rPh>
    <rPh sb="38" eb="40">
      <t>タイサク</t>
    </rPh>
    <rPh sb="47" eb="50">
      <t>コウロウショウ</t>
    </rPh>
    <rPh sb="52" eb="54">
      <t>ケンシュウ</t>
    </rPh>
    <rPh sb="55" eb="57">
      <t>キロク</t>
    </rPh>
    <phoneticPr fontId="5"/>
  </si>
  <si>
    <t>感染症や非常災害の発生時において、利用者が継続して指定通所介護の提供を受けられるよう、指定通所介護の提供を継続的に実施するための、及び非常時の体制で早期の業務再開を図るための計画（以下「業務継続計画」という。）を策定し、当該業務継続計画に従い必要な措置を講じていますか。</t>
    <phoneticPr fontId="5"/>
  </si>
  <si>
    <t>・業務継続計画書</t>
    <rPh sb="1" eb="7">
      <t>ギョウムケイゾクケイカク</t>
    </rPh>
    <rPh sb="7" eb="8">
      <t>ショ</t>
    </rPh>
    <phoneticPr fontId="5"/>
  </si>
  <si>
    <t>・業務継続計画書</t>
    <rPh sb="1" eb="7">
      <t>ギョウムケイゾクケイカク</t>
    </rPh>
    <rPh sb="7" eb="8">
      <t>ショ</t>
    </rPh>
    <phoneticPr fontId="72"/>
  </si>
  <si>
    <t>・業務日誌
・運営規程（利用定員）　
・請求書(控)</t>
    <rPh sb="1" eb="3">
      <t>ギョウム</t>
    </rPh>
    <rPh sb="3" eb="5">
      <t>ニッシ</t>
    </rPh>
    <rPh sb="7" eb="9">
      <t>ウンエイ</t>
    </rPh>
    <rPh sb="9" eb="11">
      <t>キテイ</t>
    </rPh>
    <rPh sb="12" eb="14">
      <t>リヨウ</t>
    </rPh>
    <rPh sb="14" eb="16">
      <t>テイイン</t>
    </rPh>
    <rPh sb="20" eb="23">
      <t>セイキュウショ</t>
    </rPh>
    <rPh sb="24" eb="25">
      <t>ヒカ</t>
    </rPh>
    <phoneticPr fontId="5"/>
  </si>
  <si>
    <t xml:space="preserve">・消防計画
・風水害、地震等の災害に対処するための計画
・避難訓練等の実施記録                                                                                                                                                                                                          </t>
    <rPh sb="1" eb="3">
      <t>ショウボウ</t>
    </rPh>
    <rPh sb="3" eb="5">
      <t>ケイカク</t>
    </rPh>
    <rPh sb="7" eb="9">
      <t>フウスイ</t>
    </rPh>
    <rPh sb="9" eb="10">
      <t>ガイ</t>
    </rPh>
    <rPh sb="11" eb="13">
      <t>ジシン</t>
    </rPh>
    <rPh sb="13" eb="14">
      <t>ナド</t>
    </rPh>
    <rPh sb="15" eb="17">
      <t>サイガイ</t>
    </rPh>
    <rPh sb="18" eb="20">
      <t>タイショ</t>
    </rPh>
    <rPh sb="25" eb="27">
      <t>ケイカク</t>
    </rPh>
    <rPh sb="29" eb="31">
      <t>ヒナン</t>
    </rPh>
    <rPh sb="31" eb="33">
      <t>クンレン</t>
    </rPh>
    <rPh sb="33" eb="34">
      <t>トウ</t>
    </rPh>
    <rPh sb="35" eb="37">
      <t>ジッシ</t>
    </rPh>
    <rPh sb="37" eb="39">
      <t>キロク</t>
    </rPh>
    <phoneticPr fontId="5"/>
  </si>
  <si>
    <t>・地域住民との連携体制等の資料</t>
    <rPh sb="1" eb="5">
      <t>チイキジュウミン</t>
    </rPh>
    <rPh sb="7" eb="11">
      <t>レンケイタイセイ</t>
    </rPh>
    <rPh sb="11" eb="12">
      <t>ナド</t>
    </rPh>
    <rPh sb="13" eb="15">
      <t>シリョウ</t>
    </rPh>
    <phoneticPr fontId="72"/>
  </si>
  <si>
    <t>・社会福祉施設等の支援ネットワーク等の資料</t>
    <rPh sb="1" eb="7">
      <t>シャカイフクシシセツ</t>
    </rPh>
    <rPh sb="7" eb="8">
      <t>ナド</t>
    </rPh>
    <rPh sb="9" eb="11">
      <t>シエン</t>
    </rPh>
    <rPh sb="17" eb="18">
      <t>ナド</t>
    </rPh>
    <rPh sb="19" eb="21">
      <t>シリョウ</t>
    </rPh>
    <phoneticPr fontId="72"/>
  </si>
  <si>
    <t>・衛生管理マニュアル
・感染対策マニュアル
・レジオネラ症に関する検査等の記録
・研修等参加記録
・指導等に関する記録</t>
    <rPh sb="1" eb="5">
      <t>エイセイカンリ</t>
    </rPh>
    <rPh sb="12" eb="16">
      <t>カンセンタイサク</t>
    </rPh>
    <rPh sb="28" eb="29">
      <t>ショウ</t>
    </rPh>
    <rPh sb="30" eb="31">
      <t>カン</t>
    </rPh>
    <rPh sb="33" eb="35">
      <t>ケンサ</t>
    </rPh>
    <rPh sb="35" eb="36">
      <t>ナド</t>
    </rPh>
    <rPh sb="37" eb="39">
      <t>キロク</t>
    </rPh>
    <rPh sb="41" eb="43">
      <t>ケンシュウ</t>
    </rPh>
    <rPh sb="43" eb="44">
      <t>トウ</t>
    </rPh>
    <rPh sb="44" eb="46">
      <t>サンカ</t>
    </rPh>
    <rPh sb="46" eb="48">
      <t>キロク</t>
    </rPh>
    <rPh sb="50" eb="52">
      <t>シドウ</t>
    </rPh>
    <rPh sb="52" eb="53">
      <t>トウ</t>
    </rPh>
    <rPh sb="54" eb="55">
      <t>カン</t>
    </rPh>
    <rPh sb="57" eb="59">
      <t>キロク</t>
    </rPh>
    <phoneticPr fontId="5"/>
  </si>
  <si>
    <t>事業所において感染症が発生し、又はまん延しないように、以下に掲げる措置を講じていますか。
①感染症の予防及びまん延の防止のための対策を検討する委員会（テレビ電話装置等を活用して行うことができるものとする。）をおおむね6月に1回以上開催するとともに、その結果について、通所介護従業者に周知徹底を図ること。
②感染症の予防及びまん延の防止のための指針を整備すること。
③通所介護従業者に対し、感染症の予防及びまん延の防止のための研修及び訓練を定期的に実施すること。</t>
    <rPh sb="27" eb="29">
      <t>イカ</t>
    </rPh>
    <rPh sb="30" eb="31">
      <t>カカ</t>
    </rPh>
    <phoneticPr fontId="5"/>
  </si>
  <si>
    <t>・委員会議事録
　(6か月に１回以上)
・感染症の予防及びまん延の防止のための指針
・研修参加者、内容記録
・訓練参加者、内容記録</t>
    <rPh sb="1" eb="4">
      <t>イインカイ</t>
    </rPh>
    <rPh sb="4" eb="6">
      <t>ギジ</t>
    </rPh>
    <rPh sb="12" eb="13">
      <t>ゲツ</t>
    </rPh>
    <rPh sb="15" eb="16">
      <t>カイ</t>
    </rPh>
    <rPh sb="16" eb="18">
      <t>イジョウ</t>
    </rPh>
    <rPh sb="47" eb="48">
      <t>シャ</t>
    </rPh>
    <rPh sb="49" eb="51">
      <t>ナイヨウ</t>
    </rPh>
    <rPh sb="57" eb="60">
      <t>サンカシャ</t>
    </rPh>
    <rPh sb="61" eb="63">
      <t>ナイヨウ</t>
    </rPh>
    <phoneticPr fontId="5"/>
  </si>
  <si>
    <t>事業所の利用者から見やすい場所に、運営規程の概要、従業者の勤務体制、非常災害対策の具体的計画の概要その他の利用申込者のサービスの選択に資すると認められる重要事項を掲示していますか。
※重要事項を記載した書面を事業所に備え付け、かつこれをいつでも関係者に自由に閲覧させることにより、掲示に代えることができる。</t>
    <phoneticPr fontId="72"/>
  </si>
  <si>
    <t>・掲示版
・法人ホームページ
・情報公表システム</t>
    <rPh sb="1" eb="3">
      <t>ケイジ</t>
    </rPh>
    <rPh sb="3" eb="4">
      <t>バン</t>
    </rPh>
    <rPh sb="6" eb="8">
      <t>ホウジン</t>
    </rPh>
    <rPh sb="16" eb="18">
      <t>ジョウホウ</t>
    </rPh>
    <rPh sb="18" eb="20">
      <t>コウヒョウ</t>
    </rPh>
    <phoneticPr fontId="72"/>
  </si>
  <si>
    <t>・パンフレット
・ホームページ等web掲載資料</t>
    <rPh sb="15" eb="16">
      <t>ナド</t>
    </rPh>
    <rPh sb="19" eb="21">
      <t>ケイサイ</t>
    </rPh>
    <rPh sb="21" eb="23">
      <t>シリョウ</t>
    </rPh>
    <phoneticPr fontId="5"/>
  </si>
  <si>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6">
      <t>シ</t>
    </rPh>
    <rPh sb="56" eb="57">
      <t>マチ</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5"/>
  </si>
  <si>
    <t>事業の運営に当たっては、地域住民又はその自発的な活動等との連携及び協力を行う等の地域との交流に努めていますか。</t>
    <rPh sb="0" eb="2">
      <t>ジギョウ</t>
    </rPh>
    <rPh sb="3" eb="5">
      <t>ウンエイ</t>
    </rPh>
    <rPh sb="6" eb="7">
      <t>ア</t>
    </rPh>
    <rPh sb="12" eb="16">
      <t>チイキジュウミン</t>
    </rPh>
    <rPh sb="16" eb="17">
      <t>マタ</t>
    </rPh>
    <rPh sb="20" eb="23">
      <t>ジハツテキ</t>
    </rPh>
    <rPh sb="24" eb="26">
      <t>カツドウ</t>
    </rPh>
    <rPh sb="26" eb="27">
      <t>ナド</t>
    </rPh>
    <rPh sb="29" eb="32">
      <t>レンケイオヨ</t>
    </rPh>
    <rPh sb="33" eb="35">
      <t>キョウリョク</t>
    </rPh>
    <rPh sb="36" eb="37">
      <t>オコナ</t>
    </rPh>
    <rPh sb="38" eb="39">
      <t>ナド</t>
    </rPh>
    <rPh sb="40" eb="42">
      <t>チイキ</t>
    </rPh>
    <rPh sb="44" eb="46">
      <t>コウリュウ</t>
    </rPh>
    <rPh sb="47" eb="48">
      <t>ツト</t>
    </rPh>
    <phoneticPr fontId="5"/>
  </si>
  <si>
    <t>・地域住民等との交流計画</t>
    <rPh sb="1" eb="5">
      <t>チイキジュウミン</t>
    </rPh>
    <rPh sb="5" eb="6">
      <t>ナド</t>
    </rPh>
    <rPh sb="8" eb="12">
      <t>コウリュウケイカク</t>
    </rPh>
    <phoneticPr fontId="72"/>
  </si>
  <si>
    <t>・「同一敷地内」以外の利用者の利用状況</t>
    <rPh sb="2" eb="7">
      <t>ドウイツシキチナイ</t>
    </rPh>
    <rPh sb="8" eb="10">
      <t>イガイ</t>
    </rPh>
    <rPh sb="11" eb="14">
      <t>リヨウシャ</t>
    </rPh>
    <rPh sb="15" eb="17">
      <t>リヨウ</t>
    </rPh>
    <rPh sb="17" eb="19">
      <t>ジョウキョウ</t>
    </rPh>
    <phoneticPr fontId="72"/>
  </si>
  <si>
    <t>事故が発生した（宿泊サービス中を含む）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8" eb="10">
      <t>シュクハク</t>
    </rPh>
    <rPh sb="14" eb="15">
      <t>チュウ</t>
    </rPh>
    <rPh sb="16" eb="17">
      <t>フク</t>
    </rPh>
    <rPh sb="19" eb="21">
      <t>バアイ</t>
    </rPh>
    <rPh sb="26" eb="28">
      <t>トウガイ</t>
    </rPh>
    <rPh sb="28" eb="31">
      <t>リヨウシャ</t>
    </rPh>
    <rPh sb="32" eb="34">
      <t>カゾク</t>
    </rPh>
    <rPh sb="35" eb="37">
      <t>トウガイ</t>
    </rPh>
    <rPh sb="37" eb="40">
      <t>リヨウシャ</t>
    </rPh>
    <rPh sb="41" eb="42">
      <t>カカワ</t>
    </rPh>
    <rPh sb="43" eb="45">
      <t>キョタク</t>
    </rPh>
    <rPh sb="45" eb="47">
      <t>カイゴ</t>
    </rPh>
    <rPh sb="47" eb="49">
      <t>シエン</t>
    </rPh>
    <rPh sb="49" eb="52">
      <t>ジギョウシャ</t>
    </rPh>
    <rPh sb="52" eb="53">
      <t>トウ</t>
    </rPh>
    <rPh sb="54" eb="56">
      <t>レンラク</t>
    </rPh>
    <rPh sb="57" eb="58">
      <t>オコナ</t>
    </rPh>
    <rPh sb="64" eb="66">
      <t>ヒツヨウ</t>
    </rPh>
    <rPh sb="67" eb="69">
      <t>ソチ</t>
    </rPh>
    <rPh sb="70" eb="71">
      <t>コウ</t>
    </rPh>
    <rPh sb="81" eb="83">
      <t>ジコ</t>
    </rPh>
    <rPh sb="84" eb="86">
      <t>ジョウキョウ</t>
    </rPh>
    <rPh sb="87" eb="89">
      <t>ショチ</t>
    </rPh>
    <rPh sb="93" eb="95">
      <t>キロク</t>
    </rPh>
    <rPh sb="103" eb="105">
      <t>カコ</t>
    </rPh>
    <rPh sb="106" eb="108">
      <t>ジコ</t>
    </rPh>
    <rPh sb="109" eb="111">
      <t>ハッセイ</t>
    </rPh>
    <rPh sb="116" eb="118">
      <t>バアイ</t>
    </rPh>
    <rPh sb="121" eb="123">
      <t>ハッセイ</t>
    </rPh>
    <rPh sb="125" eb="127">
      <t>バアイ</t>
    </rPh>
    <rPh sb="128" eb="129">
      <t>ソナ</t>
    </rPh>
    <rPh sb="137" eb="139">
      <t>タイオウ</t>
    </rPh>
    <rPh sb="139" eb="141">
      <t>ホウホウ</t>
    </rPh>
    <rPh sb="144" eb="146">
      <t>ヨウシキ</t>
    </rPh>
    <rPh sb="146" eb="147">
      <t>トウ</t>
    </rPh>
    <rPh sb="148" eb="150">
      <t>ジュンビ</t>
    </rPh>
    <rPh sb="161" eb="163">
      <t>カコ</t>
    </rPh>
    <rPh sb="163" eb="166">
      <t>イチネンカン</t>
    </rPh>
    <rPh sb="167" eb="169">
      <t>ジコ</t>
    </rPh>
    <rPh sb="169" eb="171">
      <t>ジレイ</t>
    </rPh>
    <rPh sb="172" eb="174">
      <t>ウム</t>
    </rPh>
    <rPh sb="176" eb="177">
      <t>ア</t>
    </rPh>
    <rPh sb="180" eb="181">
      <t>ナ</t>
    </rPh>
    <phoneticPr fontId="5"/>
  </si>
  <si>
    <t xml:space="preserve">・事故対応マニュアル
・事故に関する記録
・事故発生報告書
・ヒヤリハット事例報告書
</t>
    <rPh sb="1" eb="3">
      <t>ジコ</t>
    </rPh>
    <rPh sb="3" eb="5">
      <t>タイオウ</t>
    </rPh>
    <rPh sb="12" eb="14">
      <t>ジコ</t>
    </rPh>
    <rPh sb="15" eb="16">
      <t>カン</t>
    </rPh>
    <rPh sb="18" eb="20">
      <t>キロク</t>
    </rPh>
    <rPh sb="22" eb="24">
      <t>ジコ</t>
    </rPh>
    <rPh sb="24" eb="26">
      <t>ハッセイ</t>
    </rPh>
    <rPh sb="26" eb="29">
      <t>ホウコクショ</t>
    </rPh>
    <rPh sb="37" eb="39">
      <t>ジレイ</t>
    </rPh>
    <rPh sb="39" eb="41">
      <t>ホウコク</t>
    </rPh>
    <rPh sb="41" eb="42">
      <t>ショ</t>
    </rPh>
    <phoneticPr fontId="5"/>
  </si>
  <si>
    <t>事業所における虐待の防止のための対策を検討する委員会（テレビ電話装置等を活用して行うことができるものとする。）を定期的に開催するとともに、その結果について、通所介護従業者に周知徹底を図っていますか。</t>
    <rPh sb="0" eb="3">
      <t>ジギョウショ</t>
    </rPh>
    <rPh sb="91" eb="92">
      <t>ハカ</t>
    </rPh>
    <phoneticPr fontId="72"/>
  </si>
  <si>
    <t>・委員会議事録
・職員周知記録等</t>
    <rPh sb="1" eb="4">
      <t>イインカイ</t>
    </rPh>
    <rPh sb="4" eb="7">
      <t>ギジロク</t>
    </rPh>
    <rPh sb="9" eb="11">
      <t>ショクイン</t>
    </rPh>
    <rPh sb="11" eb="13">
      <t>シュウチ</t>
    </rPh>
    <rPh sb="13" eb="15">
      <t>キロク</t>
    </rPh>
    <rPh sb="15" eb="16">
      <t>トウ</t>
    </rPh>
    <phoneticPr fontId="5"/>
  </si>
  <si>
    <t>事業所における虐待の防止のための指針が整備されていますか。</t>
    <phoneticPr fontId="72"/>
  </si>
  <si>
    <t>・虐待防止のための指針</t>
    <rPh sb="1" eb="3">
      <t>ギャクタイ</t>
    </rPh>
    <rPh sb="3" eb="5">
      <t>ボウシ</t>
    </rPh>
    <rPh sb="9" eb="11">
      <t>シシン</t>
    </rPh>
    <phoneticPr fontId="72"/>
  </si>
  <si>
    <t>事業所において、通所介護従業者に対し、虐待の防止のための研修を定期的（年1回以上）に実施していますか。</t>
    <phoneticPr fontId="72"/>
  </si>
  <si>
    <t>・研修記録</t>
    <rPh sb="1" eb="5">
      <t>ケンシュウキロク</t>
    </rPh>
    <phoneticPr fontId="5"/>
  </si>
  <si>
    <t>上記３項目に掲げる措置を適切に実施するための担当者を置いていますか。</t>
    <rPh sb="0" eb="2">
      <t>ジョウキ</t>
    </rPh>
    <rPh sb="3" eb="5">
      <t>コウモク</t>
    </rPh>
    <phoneticPr fontId="5"/>
  </si>
  <si>
    <t>・担当者が解る書類等</t>
    <rPh sb="1" eb="4">
      <t>タントウシャ</t>
    </rPh>
    <rPh sb="5" eb="6">
      <t>ワカ</t>
    </rPh>
    <rPh sb="7" eb="9">
      <t>ショルイ</t>
    </rPh>
    <rPh sb="9" eb="10">
      <t>ナド</t>
    </rPh>
    <phoneticPr fontId="72"/>
  </si>
  <si>
    <t>次に掲げる介護サービスの提供に関する記録を整備し、その完結の日から5年間保存していますか。
①通所介護計画
②提供した具体的なサービス内容等の記録
③身体拘束等の態様及び時間、その際の利用者の心身の状況並びに緊急やむを得ない理由の記録
④市町への通知に係る記録
⑤苦情の内容等の記録
⑥事故の状況及び事故に際して採った処置についての記録
⑦会計関係書類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7" eb="49">
      <t>ツウショ</t>
    </rPh>
    <rPh sb="49" eb="51">
      <t>カイゴ</t>
    </rPh>
    <rPh sb="51" eb="53">
      <t>ケイカク</t>
    </rPh>
    <rPh sb="55" eb="57">
      <t>テイキョウ</t>
    </rPh>
    <rPh sb="59" eb="62">
      <t>グタイテキ</t>
    </rPh>
    <rPh sb="67" eb="69">
      <t>ナイヨウ</t>
    </rPh>
    <rPh sb="69" eb="70">
      <t>トウ</t>
    </rPh>
    <rPh sb="71" eb="73">
      <t>キロク</t>
    </rPh>
    <rPh sb="75" eb="79">
      <t>シンタイコウソク</t>
    </rPh>
    <rPh sb="79" eb="80">
      <t>ナド</t>
    </rPh>
    <rPh sb="81" eb="83">
      <t>タイヨウ</t>
    </rPh>
    <rPh sb="83" eb="84">
      <t>オヨ</t>
    </rPh>
    <rPh sb="85" eb="87">
      <t>ジカン</t>
    </rPh>
    <rPh sb="90" eb="91">
      <t>サイ</t>
    </rPh>
    <rPh sb="92" eb="95">
      <t>リヨウシャ</t>
    </rPh>
    <rPh sb="96" eb="98">
      <t>シンシン</t>
    </rPh>
    <rPh sb="99" eb="101">
      <t>ジョウキョウ</t>
    </rPh>
    <rPh sb="101" eb="102">
      <t>ナラ</t>
    </rPh>
    <rPh sb="104" eb="106">
      <t>キンキュウ</t>
    </rPh>
    <rPh sb="109" eb="110">
      <t>エ</t>
    </rPh>
    <rPh sb="112" eb="114">
      <t>リユウ</t>
    </rPh>
    <rPh sb="115" eb="117">
      <t>キロク</t>
    </rPh>
    <rPh sb="123" eb="125">
      <t>ツウチ</t>
    </rPh>
    <rPh sb="126" eb="127">
      <t>カカ</t>
    </rPh>
    <rPh sb="128" eb="130">
      <t>キロク</t>
    </rPh>
    <rPh sb="132" eb="134">
      <t>クジョウ</t>
    </rPh>
    <rPh sb="135" eb="137">
      <t>ナイヨウ</t>
    </rPh>
    <rPh sb="137" eb="138">
      <t>ナド</t>
    </rPh>
    <rPh sb="139" eb="141">
      <t>キロク</t>
    </rPh>
    <rPh sb="150" eb="152">
      <t>ジコ</t>
    </rPh>
    <rPh sb="170" eb="172">
      <t>カイケイ</t>
    </rPh>
    <rPh sb="172" eb="174">
      <t>カンケイ</t>
    </rPh>
    <rPh sb="174" eb="176">
      <t>ショルイ</t>
    </rPh>
    <phoneticPr fontId="5"/>
  </si>
  <si>
    <t>・通所介護計画書
・サービス提供記録
・身体拘束等の記録
・市町への通知に係る記録
・苦情の記録
・事故の記録</t>
    <rPh sb="1" eb="3">
      <t>ツウショ</t>
    </rPh>
    <rPh sb="3" eb="5">
      <t>カイゴ</t>
    </rPh>
    <rPh sb="5" eb="7">
      <t>ケイカク</t>
    </rPh>
    <rPh sb="7" eb="8">
      <t>ショ</t>
    </rPh>
    <rPh sb="14" eb="16">
      <t>テイキョウ</t>
    </rPh>
    <rPh sb="16" eb="18">
      <t>キロク</t>
    </rPh>
    <rPh sb="20" eb="25">
      <t>シンタイコウソクナド</t>
    </rPh>
    <rPh sb="26" eb="28">
      <t>キロク</t>
    </rPh>
    <rPh sb="30" eb="31">
      <t>シ</t>
    </rPh>
    <rPh sb="31" eb="32">
      <t>マチ</t>
    </rPh>
    <rPh sb="34" eb="36">
      <t>ツウチ</t>
    </rPh>
    <rPh sb="37" eb="38">
      <t>カカ</t>
    </rPh>
    <rPh sb="39" eb="41">
      <t>キロク</t>
    </rPh>
    <rPh sb="43" eb="45">
      <t>クジョウ</t>
    </rPh>
    <rPh sb="46" eb="48">
      <t>キロク</t>
    </rPh>
    <rPh sb="50" eb="52">
      <t>ジコ</t>
    </rPh>
    <rPh sb="53" eb="55">
      <t>キロク</t>
    </rPh>
    <phoneticPr fontId="5"/>
  </si>
  <si>
    <t>（１）単位ごとの概要　（4単位以上実施している場合は、この欄を複写して記入してください。）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5"/>
  </si>
  <si>
    <t>3　単　位　目　</t>
    <rPh sb="2" eb="3">
      <t>タン</t>
    </rPh>
    <rPh sb="4" eb="5">
      <t>クライ</t>
    </rPh>
    <rPh sb="6" eb="7">
      <t>メ</t>
    </rPh>
    <phoneticPr fontId="5"/>
  </si>
  <si>
    <t>4単位以上実施している場合は、この欄を複写して単位ごとに記入すること。</t>
    <phoneticPr fontId="5"/>
  </si>
  <si>
    <t>感染症の予防及びまん延防止のための対策を検討する委員会</t>
    <rPh sb="0" eb="3">
      <t>カンセンショウ</t>
    </rPh>
    <rPh sb="4" eb="7">
      <t>ヨボウオヨ</t>
    </rPh>
    <rPh sb="10" eb="11">
      <t>エン</t>
    </rPh>
    <rPh sb="11" eb="13">
      <t>ボウシ</t>
    </rPh>
    <rPh sb="17" eb="19">
      <t>タイサク</t>
    </rPh>
    <rPh sb="20" eb="22">
      <t>ケントウ</t>
    </rPh>
    <rPh sb="24" eb="27">
      <t>イインカイ</t>
    </rPh>
    <phoneticPr fontId="5"/>
  </si>
  <si>
    <t>上記委員会の開催頻度</t>
    <rPh sb="0" eb="2">
      <t>ジョウキ</t>
    </rPh>
    <rPh sb="2" eb="5">
      <t>イインカイ</t>
    </rPh>
    <rPh sb="6" eb="8">
      <t>カイサイ</t>
    </rPh>
    <rPh sb="8" eb="10">
      <t>ヒンド</t>
    </rPh>
    <phoneticPr fontId="5"/>
  </si>
  <si>
    <t>回/  ヶ月</t>
    <rPh sb="0" eb="1">
      <t>カイ</t>
    </rPh>
    <rPh sb="5" eb="6">
      <t>ゲツ</t>
    </rPh>
    <phoneticPr fontId="5"/>
  </si>
  <si>
    <t>感染症の予防及びまん延防止のための指針</t>
    <rPh sb="0" eb="3">
      <t>カンセンショウ</t>
    </rPh>
    <rPh sb="4" eb="7">
      <t>ヨボウオヨ</t>
    </rPh>
    <rPh sb="10" eb="11">
      <t>エン</t>
    </rPh>
    <rPh sb="11" eb="13">
      <t>ボウシ</t>
    </rPh>
    <rPh sb="17" eb="19">
      <t>シシン</t>
    </rPh>
    <phoneticPr fontId="5"/>
  </si>
  <si>
    <t>　腸管出血性大腸菌　ＭＲＳＡ　疥癬　結核菌　インフルエンザ　レジオネラ菌　ノロ・ロタ</t>
    <rPh sb="1" eb="5">
      <t>チョウカンシュッケツ</t>
    </rPh>
    <rPh sb="5" eb="6">
      <t>セイ</t>
    </rPh>
    <rPh sb="6" eb="9">
      <t>ダイチョウキン</t>
    </rPh>
    <rPh sb="15" eb="17">
      <t>カイセン</t>
    </rPh>
    <rPh sb="18" eb="21">
      <t>ケッカクキン</t>
    </rPh>
    <rPh sb="35" eb="36">
      <t>キン</t>
    </rPh>
    <phoneticPr fontId="5"/>
  </si>
  <si>
    <t>新型インフル　新型コロナ　　　その他（　　　　　　　　　　　　　　　　）</t>
    <rPh sb="0" eb="2">
      <t>シンガタ</t>
    </rPh>
    <rPh sb="7" eb="9">
      <t>シンガタ</t>
    </rPh>
    <rPh sb="17" eb="18">
      <t>タ</t>
    </rPh>
    <phoneticPr fontId="5"/>
  </si>
  <si>
    <t>職場方針の従業者への周知・啓発</t>
    <rPh sb="0" eb="2">
      <t>ショクバ</t>
    </rPh>
    <rPh sb="2" eb="4">
      <t>ホウシン</t>
    </rPh>
    <rPh sb="5" eb="8">
      <t>ジュウギョウシャ</t>
    </rPh>
    <rPh sb="10" eb="12">
      <t>シュウチ</t>
    </rPh>
    <rPh sb="13" eb="15">
      <t>ケイハツ</t>
    </rPh>
    <phoneticPr fontId="72"/>
  </si>
  <si>
    <t>相談・対応に必要な体制の整備</t>
    <rPh sb="0" eb="2">
      <t>ソウダン</t>
    </rPh>
    <rPh sb="3" eb="5">
      <t>タイオウ</t>
    </rPh>
    <rPh sb="6" eb="8">
      <t>ヒツヨウ</t>
    </rPh>
    <rPh sb="9" eb="11">
      <t>タイセイ</t>
    </rPh>
    <rPh sb="12" eb="14">
      <t>セイビ</t>
    </rPh>
    <phoneticPr fontId="72"/>
  </si>
  <si>
    <t>（２）防火・消防設備等の状況</t>
    <rPh sb="3" eb="5">
      <t>ボウカ</t>
    </rPh>
    <rPh sb="6" eb="8">
      <t>ショウボウ</t>
    </rPh>
    <rPh sb="8" eb="10">
      <t>セツビ</t>
    </rPh>
    <rPh sb="10" eb="11">
      <t>トウ</t>
    </rPh>
    <rPh sb="12" eb="14">
      <t>ジョウキョウ</t>
    </rPh>
    <phoneticPr fontId="5"/>
  </si>
  <si>
    <t>（３）緊急時連絡網の整備状況</t>
    <rPh sb="3" eb="6">
      <t>キンキュウジ</t>
    </rPh>
    <rPh sb="6" eb="9">
      <t>レンラクモウ</t>
    </rPh>
    <rPh sb="10" eb="12">
      <t>セイビ</t>
    </rPh>
    <rPh sb="12" eb="14">
      <t>ジョウキョウ</t>
    </rPh>
    <phoneticPr fontId="5"/>
  </si>
  <si>
    <t>　　　　　　　　　　　　　　　　　　緊急時連絡網の整備</t>
    <rPh sb="18" eb="21">
      <t>キンキュウジ</t>
    </rPh>
    <rPh sb="21" eb="24">
      <t>レンラクモウ</t>
    </rPh>
    <rPh sb="25" eb="27">
      <t>セイビ</t>
    </rPh>
    <phoneticPr fontId="5"/>
  </si>
  <si>
    <t>従業者の連絡網</t>
    <rPh sb="0" eb="3">
      <t>ジュウギョウシャ</t>
    </rPh>
    <rPh sb="4" eb="7">
      <t>レンラクモウ</t>
    </rPh>
    <phoneticPr fontId="5"/>
  </si>
  <si>
    <t>利用者の連絡網</t>
    <rPh sb="0" eb="3">
      <t>リヨウシャ</t>
    </rPh>
    <rPh sb="4" eb="7">
      <t>レンラクモウ</t>
    </rPh>
    <phoneticPr fontId="5"/>
  </si>
  <si>
    <t>（４）非常災害(火災・地震・津波・暴風雨・大雪等)対策計画</t>
    <rPh sb="3" eb="5">
      <t>ヒジョウ</t>
    </rPh>
    <rPh sb="5" eb="7">
      <t>サイガイ</t>
    </rPh>
    <rPh sb="8" eb="10">
      <t>カサイ</t>
    </rPh>
    <rPh sb="11" eb="13">
      <t>ジシン</t>
    </rPh>
    <rPh sb="14" eb="16">
      <t>ツナミ</t>
    </rPh>
    <rPh sb="17" eb="20">
      <t>ボウフウウ</t>
    </rPh>
    <rPh sb="21" eb="23">
      <t>オオユキ</t>
    </rPh>
    <rPh sb="23" eb="24">
      <t>ナド</t>
    </rPh>
    <rPh sb="25" eb="27">
      <t>タイサク</t>
    </rPh>
    <rPh sb="27" eb="29">
      <t>ケイカク</t>
    </rPh>
    <phoneticPr fontId="5"/>
  </si>
  <si>
    <t>非常災害対策のマニュアルの見直し予定</t>
    <rPh sb="13" eb="15">
      <t>ミナオ</t>
    </rPh>
    <rPh sb="16" eb="18">
      <t>ヨテイ</t>
    </rPh>
    <phoneticPr fontId="5"/>
  </si>
  <si>
    <t>業務継続計画の見直し予定</t>
    <rPh sb="0" eb="6">
      <t>ギョウムケイゾクケイカク</t>
    </rPh>
    <rPh sb="7" eb="9">
      <t>ミナオ</t>
    </rPh>
    <rPh sb="10" eb="12">
      <t>ヨテイ</t>
    </rPh>
    <phoneticPr fontId="5"/>
  </si>
  <si>
    <t>(５)火災・自然災害等訓練実施状況</t>
    <rPh sb="3" eb="5">
      <t>カサイ</t>
    </rPh>
    <rPh sb="6" eb="10">
      <t>シゼンサイガイ</t>
    </rPh>
    <rPh sb="10" eb="11">
      <t>ナド</t>
    </rPh>
    <rPh sb="11" eb="13">
      <t>クンレン</t>
    </rPh>
    <rPh sb="13" eb="17">
      <t>ジッシジョウキョウ</t>
    </rPh>
    <phoneticPr fontId="5"/>
  </si>
  <si>
    <t>(６)火災・自然災害等訓練実施時の地域住民との連携</t>
    <phoneticPr fontId="5"/>
  </si>
  <si>
    <r>
      <t>（１）利用者の居住と同一建物
  (</t>
    </r>
    <r>
      <rPr>
        <sz val="9"/>
        <rFont val="ＭＳ ゴシック"/>
        <family val="3"/>
        <charset val="128"/>
      </rPr>
      <t>当該建物の１階部分に事業所がある場合や、当該建物と渡り廊下等で繋がっている場合</t>
    </r>
    <r>
      <rPr>
        <sz val="11"/>
        <rFont val="ＭＳ ゴシック"/>
        <family val="3"/>
        <charset val="128"/>
      </rPr>
      <t>)</t>
    </r>
    <rPh sb="3" eb="6">
      <t>リヨウシャ</t>
    </rPh>
    <rPh sb="7" eb="9">
      <t>キョジュウ</t>
    </rPh>
    <rPh sb="10" eb="12">
      <t>ドウイツ</t>
    </rPh>
    <rPh sb="12" eb="14">
      <t>タテモノ</t>
    </rPh>
    <phoneticPr fontId="5"/>
  </si>
  <si>
    <t>往復の移動介助について必要な理由・方法・期間について介護支援専門員と検討のうえ、内容及び結果について通所介護計画に記載している</t>
    <rPh sb="0" eb="2">
      <t>オウフク</t>
    </rPh>
    <rPh sb="3" eb="5">
      <t>イドウ</t>
    </rPh>
    <rPh sb="5" eb="7">
      <t>カイジョ</t>
    </rPh>
    <rPh sb="11" eb="13">
      <t>ヒツヨウ</t>
    </rPh>
    <rPh sb="14" eb="16">
      <t>リユウ</t>
    </rPh>
    <rPh sb="17" eb="19">
      <t>ホウホウ</t>
    </rPh>
    <rPh sb="20" eb="22">
      <t>キカン</t>
    </rPh>
    <rPh sb="26" eb="28">
      <t>カイゴ</t>
    </rPh>
    <rPh sb="28" eb="30">
      <t>シエン</t>
    </rPh>
    <rPh sb="30" eb="33">
      <t>センモンイン</t>
    </rPh>
    <rPh sb="34" eb="36">
      <t>ケントウ</t>
    </rPh>
    <rPh sb="40" eb="42">
      <t>ナイヨウ</t>
    </rPh>
    <rPh sb="42" eb="43">
      <t>オヨ</t>
    </rPh>
    <rPh sb="44" eb="46">
      <t>ケッカ</t>
    </rPh>
    <rPh sb="50" eb="52">
      <t>ツウショ</t>
    </rPh>
    <rPh sb="52" eb="54">
      <t>カイゴ</t>
    </rPh>
    <rPh sb="54" eb="56">
      <t>ケイカク</t>
    </rPh>
    <rPh sb="57" eb="59">
      <t>キサイ</t>
    </rPh>
    <phoneticPr fontId="5"/>
  </si>
  <si>
    <t>（標準様式1）</t>
    <rPh sb="1" eb="3">
      <t>ヒョウジュン</t>
    </rPh>
    <rPh sb="3" eb="5">
      <t>ヨウシキ</t>
    </rPh>
    <phoneticPr fontId="5"/>
  </si>
  <si>
    <t>従業者の勤務の体制及び勤務形態一覧表　</t>
  </si>
  <si>
    <t>サービス種別（</t>
    <rPh sb="4" eb="6">
      <t>シュベツ</t>
    </rPh>
    <phoneticPr fontId="72"/>
  </si>
  <si>
    <t>通所介護</t>
    <rPh sb="0" eb="2">
      <t>ツウショ</t>
    </rPh>
    <rPh sb="2" eb="4">
      <t>カイゴ</t>
    </rPh>
    <phoneticPr fontId="72"/>
  </si>
  <si>
    <t>）</t>
    <phoneticPr fontId="72"/>
  </si>
  <si>
    <t>令和</t>
    <rPh sb="0" eb="2">
      <t>レイワ</t>
    </rPh>
    <phoneticPr fontId="72"/>
  </si>
  <si>
    <t>(</t>
    <phoneticPr fontId="72"/>
  </si>
  <si>
    <t>)</t>
    <phoneticPr fontId="72"/>
  </si>
  <si>
    <t>年</t>
    <rPh sb="0" eb="1">
      <t>ネン</t>
    </rPh>
    <phoneticPr fontId="72"/>
  </si>
  <si>
    <t>月</t>
    <rPh sb="0" eb="1">
      <t>ゲツ</t>
    </rPh>
    <phoneticPr fontId="72"/>
  </si>
  <si>
    <t>事業所名（</t>
    <rPh sb="0" eb="3">
      <t>ジギョウショ</t>
    </rPh>
    <rPh sb="3" eb="4">
      <t>メイ</t>
    </rPh>
    <phoneticPr fontId="72"/>
  </si>
  <si>
    <t>○○デイサービス</t>
    <phoneticPr fontId="72"/>
  </si>
  <si>
    <t>(1)</t>
    <phoneticPr fontId="72"/>
  </si>
  <si>
    <t>４週</t>
  </si>
  <si>
    <t>(2)</t>
    <phoneticPr fontId="72"/>
  </si>
  <si>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</si>
  <si>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2"/>
  </si>
  <si>
    <t>時間/週</t>
    <rPh sb="0" eb="2">
      <t>ジカン</t>
    </rPh>
    <rPh sb="3" eb="4">
      <t>シュウ</t>
    </rPh>
    <phoneticPr fontId="72"/>
  </si>
  <si>
    <t>時間/月</t>
    <rPh sb="0" eb="2">
      <t>ジカン</t>
    </rPh>
    <rPh sb="3" eb="4">
      <t>ツキ</t>
    </rPh>
    <phoneticPr fontId="72"/>
  </si>
  <si>
    <t>当月の日数</t>
    <rPh sb="0" eb="2">
      <t>トウゲツ</t>
    </rPh>
    <rPh sb="3" eb="5">
      <t>ニッスウ</t>
    </rPh>
    <phoneticPr fontId="72"/>
  </si>
  <si>
    <t>日</t>
    <rPh sb="0" eb="1">
      <t>ニチ</t>
    </rPh>
    <phoneticPr fontId="72"/>
  </si>
  <si>
    <t>(4) 事業所全体のサービス提供単位数</t>
    <phoneticPr fontId="72"/>
  </si>
  <si>
    <t>単位</t>
    <rPh sb="0" eb="2">
      <t>タンイ</t>
    </rPh>
    <phoneticPr fontId="72"/>
  </si>
  <si>
    <t>単位目</t>
    <rPh sb="0" eb="2">
      <t>タンイ</t>
    </rPh>
    <rPh sb="2" eb="3">
      <t>メ</t>
    </rPh>
    <phoneticPr fontId="72"/>
  </si>
  <si>
    <t xml:space="preserve">(5) 当該サービス提供単位のサービス提供時間 </t>
    <rPh sb="4" eb="6">
      <t>トウガイ</t>
    </rPh>
    <rPh sb="10" eb="12">
      <t>テイキョウ</t>
    </rPh>
    <rPh sb="12" eb="14">
      <t>タンイ</t>
    </rPh>
    <rPh sb="19" eb="21">
      <t>テイキョウ</t>
    </rPh>
    <rPh sb="21" eb="23">
      <t>ジカン</t>
    </rPh>
    <phoneticPr fontId="72"/>
  </si>
  <si>
    <t>～</t>
    <phoneticPr fontId="72"/>
  </si>
  <si>
    <t>（計</t>
    <rPh sb="1" eb="2">
      <t>ケイ</t>
    </rPh>
    <phoneticPr fontId="72"/>
  </si>
  <si>
    <t>時間）</t>
    <rPh sb="0" eb="2">
      <t>ジカン</t>
    </rPh>
    <phoneticPr fontId="72"/>
  </si>
  <si>
    <t>No</t>
    <phoneticPr fontId="72"/>
  </si>
  <si>
    <t>(6) 
職種</t>
    <phoneticPr fontId="5"/>
  </si>
  <si>
    <t>(7)
勤務
形態</t>
    <phoneticPr fontId="5"/>
  </si>
  <si>
    <t>(8)
資格</t>
    <rPh sb="4" eb="6">
      <t>シカク</t>
    </rPh>
    <phoneticPr fontId="72"/>
  </si>
  <si>
    <t>(9) 氏　名</t>
    <phoneticPr fontId="5"/>
  </si>
  <si>
    <t>(10)</t>
    <phoneticPr fontId="72"/>
  </si>
  <si>
    <t>(12)
週平均
勤務時間
数</t>
    <phoneticPr fontId="7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</si>
  <si>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</si>
  <si>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72"/>
  </si>
  <si>
    <t>2週目</t>
    <rPh sb="1" eb="2">
      <t>シュウ</t>
    </rPh>
    <rPh sb="2" eb="3">
      <t>メ</t>
    </rPh>
    <phoneticPr fontId="72"/>
  </si>
  <si>
    <t>3週目</t>
    <rPh sb="1" eb="2">
      <t>シュウ</t>
    </rPh>
    <rPh sb="2" eb="3">
      <t>メ</t>
    </rPh>
    <phoneticPr fontId="72"/>
  </si>
  <si>
    <t>4週目</t>
    <rPh sb="1" eb="2">
      <t>シュウ</t>
    </rPh>
    <rPh sb="2" eb="3">
      <t>メ</t>
    </rPh>
    <phoneticPr fontId="72"/>
  </si>
  <si>
    <t>5週目</t>
    <rPh sb="1" eb="2">
      <t>シュウ</t>
    </rPh>
    <rPh sb="2" eb="3">
      <t>メ</t>
    </rPh>
    <phoneticPr fontId="72"/>
  </si>
  <si>
    <t>シフト記号</t>
    <phoneticPr fontId="72"/>
  </si>
  <si>
    <t>勤務時間数</t>
    <rPh sb="0" eb="2">
      <t>キンム</t>
    </rPh>
    <rPh sb="2" eb="4">
      <t>ジカン</t>
    </rPh>
    <rPh sb="4" eb="5">
      <t>スウ</t>
    </rPh>
    <phoneticPr fontId="72"/>
  </si>
  <si>
    <t>サービス提供時間内
の勤務時間数</t>
    <rPh sb="4" eb="6">
      <t>テイキョウ</t>
    </rPh>
    <rPh sb="6" eb="9">
      <t>ジカンナイ</t>
    </rPh>
    <rPh sb="11" eb="13">
      <t>キンム</t>
    </rPh>
    <rPh sb="13" eb="15">
      <t>ジカン</t>
    </rPh>
    <rPh sb="15" eb="16">
      <t>スウ</t>
    </rPh>
    <phoneticPr fontId="72"/>
  </si>
  <si>
    <t>(14) サービス提供時間内の勤務延時間数（生活相談員）</t>
    <rPh sb="9" eb="11">
      <t>テイキョウ</t>
    </rPh>
    <rPh sb="11" eb="13">
      <t>ジカン</t>
    </rPh>
    <rPh sb="13" eb="14">
      <t>ナイ</t>
    </rPh>
    <phoneticPr fontId="72"/>
  </si>
  <si>
    <t>(15) サービス提供時間内の勤務延時間数（介護職員）</t>
    <rPh sb="9" eb="11">
      <t>テイキョウ</t>
    </rPh>
    <rPh sb="11" eb="13">
      <t>ジカン</t>
    </rPh>
    <rPh sb="13" eb="14">
      <t>ナイ</t>
    </rPh>
    <phoneticPr fontId="72"/>
  </si>
  <si>
    <t>(16) 利用者数　　　</t>
  </si>
  <si>
    <t>(17) サービス提供時間（平均提供時間）</t>
    <rPh sb="9" eb="11">
      <t>テイキョウ</t>
    </rPh>
    <rPh sb="11" eb="13">
      <t>ジカン</t>
    </rPh>
    <rPh sb="14" eb="16">
      <t>ヘイキン</t>
    </rPh>
    <rPh sb="16" eb="18">
      <t>テイキョウ</t>
    </rPh>
    <rPh sb="18" eb="20">
      <t>ジカン</t>
    </rPh>
    <phoneticPr fontId="72"/>
  </si>
  <si>
    <t>(18) 確保すべき介護職員の勤務時間数　　　</t>
    <rPh sb="5" eb="7">
      <t>カクホ</t>
    </rPh>
    <rPh sb="10" eb="12">
      <t>カイゴ</t>
    </rPh>
    <rPh sb="12" eb="14">
      <t>ショクイン</t>
    </rPh>
    <rPh sb="15" eb="17">
      <t>キンム</t>
    </rPh>
    <rPh sb="17" eb="20">
      <t>ジカンスウ</t>
    </rPh>
    <phoneticPr fontId="72"/>
  </si>
  <si>
    <t>（参考）
(19) 1日の職種別人員内訳</t>
    <rPh sb="1" eb="3">
      <t>サンコウ</t>
    </rPh>
    <rPh sb="11" eb="12">
      <t>ニチ</t>
    </rPh>
    <rPh sb="13" eb="16">
      <t>ショクシュベツ</t>
    </rPh>
    <rPh sb="16" eb="17">
      <t>ニン</t>
    </rPh>
    <rPh sb="17" eb="18">
      <t>イン</t>
    </rPh>
    <rPh sb="18" eb="19">
      <t>ウチ</t>
    </rPh>
    <rPh sb="19" eb="20">
      <t>ヤク</t>
    </rPh>
    <phoneticPr fontId="72"/>
  </si>
  <si>
    <t>生活相談員</t>
    <rPh sb="0" eb="2">
      <t>セイカツ</t>
    </rPh>
    <rPh sb="2" eb="5">
      <t>ソウダンイン</t>
    </rPh>
    <phoneticPr fontId="72"/>
  </si>
  <si>
    <t>看護職員</t>
    <rPh sb="0" eb="2">
      <t>カンゴ</t>
    </rPh>
    <rPh sb="2" eb="4">
      <t>ショクイン</t>
    </rPh>
    <phoneticPr fontId="72"/>
  </si>
  <si>
    <t>介護職員</t>
    <rPh sb="0" eb="2">
      <t>カイゴ</t>
    </rPh>
    <rPh sb="2" eb="4">
      <t>ショクイン</t>
    </rPh>
    <phoneticPr fontId="72"/>
  </si>
  <si>
    <t>機能訓練指導員</t>
    <rPh sb="0" eb="2">
      <t>キノウ</t>
    </rPh>
    <rPh sb="2" eb="4">
      <t>クンレン</t>
    </rPh>
    <rPh sb="4" eb="7">
      <t>シドウイン</t>
    </rPh>
    <phoneticPr fontId="72"/>
  </si>
  <si>
    <t>≪要 提出≫</t>
    <rPh sb="1" eb="2">
      <t>ヨウ</t>
    </rPh>
    <rPh sb="3" eb="5">
      <t>テイシュツ</t>
    </rPh>
    <phoneticPr fontId="72"/>
  </si>
  <si>
    <t>■シフト記号表（勤務時間帯）</t>
    <rPh sb="4" eb="6">
      <t>キゴウ</t>
    </rPh>
    <rPh sb="6" eb="7">
      <t>ヒョウ</t>
    </rPh>
    <rPh sb="8" eb="10">
      <t>キンム</t>
    </rPh>
    <rPh sb="10" eb="13">
      <t>ジカンタイ</t>
    </rPh>
    <phoneticPr fontId="72"/>
  </si>
  <si>
    <t>※24時間表記</t>
  </si>
  <si>
    <t>休憩時間1時間は「1:00」、休憩時間45分は「00:45」と入力してください。</t>
    <phoneticPr fontId="72"/>
  </si>
  <si>
    <t>勤務時間</t>
    <rPh sb="0" eb="2">
      <t>キンム</t>
    </rPh>
    <rPh sb="2" eb="4">
      <t>ジカン</t>
    </rPh>
    <phoneticPr fontId="72"/>
  </si>
  <si>
    <t>サービス提供時間</t>
    <rPh sb="4" eb="6">
      <t>テイキョウ</t>
    </rPh>
    <rPh sb="6" eb="8">
      <t>ジカン</t>
    </rPh>
    <phoneticPr fontId="72"/>
  </si>
  <si>
    <t>サービス提供時間内の勤務時間</t>
    <rPh sb="4" eb="6">
      <t>テイキョウ</t>
    </rPh>
    <rPh sb="6" eb="8">
      <t>ジカン</t>
    </rPh>
    <rPh sb="8" eb="9">
      <t>ナイ</t>
    </rPh>
    <rPh sb="10" eb="12">
      <t>キンム</t>
    </rPh>
    <rPh sb="12" eb="14">
      <t>ジカン</t>
    </rPh>
    <phoneticPr fontId="72"/>
  </si>
  <si>
    <t>自由記載欄</t>
    <rPh sb="0" eb="2">
      <t>ジユウ</t>
    </rPh>
    <rPh sb="2" eb="4">
      <t>キサイ</t>
    </rPh>
    <rPh sb="4" eb="5">
      <t>ラン</t>
    </rPh>
    <phoneticPr fontId="72"/>
  </si>
  <si>
    <t>記号</t>
    <rPh sb="0" eb="2">
      <t>キゴウ</t>
    </rPh>
    <phoneticPr fontId="72"/>
  </si>
  <si>
    <t>始業時刻</t>
    <rPh sb="0" eb="2">
      <t>シギョウ</t>
    </rPh>
    <rPh sb="2" eb="4">
      <t>ジコク</t>
    </rPh>
    <phoneticPr fontId="72"/>
  </si>
  <si>
    <t>終業時刻</t>
    <rPh sb="0" eb="2">
      <t>シュウギョウ</t>
    </rPh>
    <rPh sb="2" eb="4">
      <t>ジコク</t>
    </rPh>
    <phoneticPr fontId="72"/>
  </si>
  <si>
    <t>うち、休憩時間</t>
    <rPh sb="3" eb="5">
      <t>キュウケイ</t>
    </rPh>
    <rPh sb="5" eb="7">
      <t>ジカン</t>
    </rPh>
    <phoneticPr fontId="72"/>
  </si>
  <si>
    <t>開始時刻</t>
    <rPh sb="0" eb="2">
      <t>カイシ</t>
    </rPh>
    <rPh sb="2" eb="4">
      <t>ジコク</t>
    </rPh>
    <phoneticPr fontId="72"/>
  </si>
  <si>
    <t>終了時刻</t>
    <rPh sb="0" eb="2">
      <t>シュウリョウ</t>
    </rPh>
    <rPh sb="2" eb="4">
      <t>ジコク</t>
    </rPh>
    <phoneticPr fontId="72"/>
  </si>
  <si>
    <t>a</t>
    <phoneticPr fontId="72"/>
  </si>
  <si>
    <t>：</t>
    <phoneticPr fontId="72"/>
  </si>
  <si>
    <t>（</t>
    <phoneticPr fontId="72"/>
  </si>
  <si>
    <t>b</t>
    <phoneticPr fontId="72"/>
  </si>
  <si>
    <t>c</t>
    <phoneticPr fontId="72"/>
  </si>
  <si>
    <t>d</t>
    <phoneticPr fontId="72"/>
  </si>
  <si>
    <t>e</t>
    <phoneticPr fontId="72"/>
  </si>
  <si>
    <t>f</t>
    <phoneticPr fontId="72"/>
  </si>
  <si>
    <t>g</t>
    <phoneticPr fontId="72"/>
  </si>
  <si>
    <t>h</t>
    <phoneticPr fontId="72"/>
  </si>
  <si>
    <t>i</t>
    <phoneticPr fontId="72"/>
  </si>
  <si>
    <t>j</t>
    <phoneticPr fontId="72"/>
  </si>
  <si>
    <t>k</t>
    <phoneticPr fontId="72"/>
  </si>
  <si>
    <t>l</t>
    <phoneticPr fontId="72"/>
  </si>
  <si>
    <t>m</t>
    <phoneticPr fontId="72"/>
  </si>
  <si>
    <t>n</t>
    <phoneticPr fontId="72"/>
  </si>
  <si>
    <t>o</t>
    <phoneticPr fontId="72"/>
  </si>
  <si>
    <t>p</t>
    <phoneticPr fontId="72"/>
  </si>
  <si>
    <t>q</t>
    <phoneticPr fontId="72"/>
  </si>
  <si>
    <t>r</t>
    <phoneticPr fontId="72"/>
  </si>
  <si>
    <t>s</t>
    <phoneticPr fontId="72"/>
  </si>
  <si>
    <t>t</t>
    <phoneticPr fontId="72"/>
  </si>
  <si>
    <t>u</t>
    <phoneticPr fontId="72"/>
  </si>
  <si>
    <t>v</t>
    <phoneticPr fontId="72"/>
  </si>
  <si>
    <t>w</t>
    <phoneticPr fontId="72"/>
  </si>
  <si>
    <t>x</t>
    <phoneticPr fontId="72"/>
  </si>
  <si>
    <t>y</t>
    <phoneticPr fontId="72"/>
  </si>
  <si>
    <t>z</t>
    <phoneticPr fontId="72"/>
  </si>
  <si>
    <t>休</t>
    <rPh sb="0" eb="1">
      <t>ヤス</t>
    </rPh>
    <phoneticPr fontId="72"/>
  </si>
  <si>
    <t>休日</t>
    <rPh sb="0" eb="2">
      <t>キュウジツ</t>
    </rPh>
    <phoneticPr fontId="72"/>
  </si>
  <si>
    <t>-</t>
    <phoneticPr fontId="72"/>
  </si>
  <si>
    <t>・職種ごとの勤務時間を「○：○○～○：○○」と表記することが困難な場合は、No21～30を活用し、勤務時間数のみを入力してください。</t>
    <rPh sb="45" eb="47">
      <t>カツヨウ</t>
    </rPh>
    <phoneticPr fontId="7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</si>
  <si>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2"/>
  </si>
  <si>
    <t>・シフト記号が足りない場合は、適宜、行を追加してください。</t>
    <rPh sb="4" eb="6">
      <t>キゴウ</t>
    </rPh>
    <rPh sb="7" eb="8">
      <t>タ</t>
    </rPh>
    <rPh sb="11" eb="13">
      <t>バアイ</t>
    </rPh>
    <rPh sb="15" eb="17">
      <t>テキギ</t>
    </rPh>
    <rPh sb="18" eb="19">
      <t>ギョウ</t>
    </rPh>
    <rPh sb="20" eb="22">
      <t>ツイカ</t>
    </rPh>
    <phoneticPr fontId="7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</si>
  <si>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</si>
  <si>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7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</si>
  <si>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2"/>
  </si>
  <si>
    <t>≪提出不要≫</t>
    <rPh sb="1" eb="3">
      <t>テイシュツ</t>
    </rPh>
    <rPh sb="3" eb="5">
      <t>フヨウ</t>
    </rPh>
    <phoneticPr fontId="7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</si>
  <si>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</si>
  <si>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72"/>
  </si>
  <si>
    <t>下記の記入方法に従って、入力してください。</t>
    <phoneticPr fontId="72"/>
  </si>
  <si>
    <t>・・・プルダウンから選択して入力する必要がある箇所です。</t>
    <rPh sb="10" eb="12">
      <t>センタク</t>
    </rPh>
    <rPh sb="14" eb="16">
      <t>ニュウリョク</t>
    </rPh>
    <rPh sb="18" eb="20">
      <t>ヒツヨウ</t>
    </rPh>
    <rPh sb="23" eb="25">
      <t>カショ</t>
    </rPh>
    <phoneticPr fontId="7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</si>
  <si>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</si>
  <si>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</si>
  <si>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</si>
  <si>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</si>
  <si>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</si>
  <si>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</si>
  <si>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</si>
  <si>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2"/>
  </si>
  <si>
    <t xml:space="preserve"> 　　 記入の順序は、職種ごとにまとめてください。</t>
    <rPh sb="4" eb="6">
      <t>キニュウ</t>
    </rPh>
    <rPh sb="7" eb="9">
      <t>ジュンジョ</t>
    </rPh>
    <rPh sb="11" eb="13">
      <t>ショクシュ</t>
    </rPh>
    <phoneticPr fontId="72"/>
  </si>
  <si>
    <t>職種名</t>
    <rPh sb="0" eb="2">
      <t>ショクシュ</t>
    </rPh>
    <rPh sb="2" eb="3">
      <t>メイ</t>
    </rPh>
    <phoneticPr fontId="72"/>
  </si>
  <si>
    <t>管理者</t>
    <rPh sb="0" eb="3">
      <t>カンリシャ</t>
    </rPh>
    <phoneticPr fontId="7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</si>
  <si>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</si>
  <si>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2"/>
  </si>
  <si>
    <t>区分</t>
    <rPh sb="0" eb="2">
      <t>クブン</t>
    </rPh>
    <phoneticPr fontId="72"/>
  </si>
  <si>
    <t>A</t>
    <phoneticPr fontId="72"/>
  </si>
  <si>
    <t>常勤で専従</t>
    <rPh sb="0" eb="2">
      <t>ジョウキン</t>
    </rPh>
    <rPh sb="3" eb="5">
      <t>センジュウ</t>
    </rPh>
    <phoneticPr fontId="72"/>
  </si>
  <si>
    <t>B</t>
    <phoneticPr fontId="72"/>
  </si>
  <si>
    <t>常勤で兼務</t>
    <rPh sb="0" eb="2">
      <t>ジョウキン</t>
    </rPh>
    <rPh sb="3" eb="5">
      <t>ケンム</t>
    </rPh>
    <phoneticPr fontId="72"/>
  </si>
  <si>
    <t>C</t>
    <phoneticPr fontId="72"/>
  </si>
  <si>
    <t>非常勤で専従</t>
    <rPh sb="0" eb="3">
      <t>ヒジョウキン</t>
    </rPh>
    <rPh sb="4" eb="6">
      <t>センジュウ</t>
    </rPh>
    <phoneticPr fontId="72"/>
  </si>
  <si>
    <t>D</t>
    <phoneticPr fontId="72"/>
  </si>
  <si>
    <t>非常勤で兼務</t>
    <rPh sb="0" eb="1">
      <t>ヒ</t>
    </rPh>
    <rPh sb="1" eb="3">
      <t>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</si>
  <si>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</si>
  <si>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</si>
  <si>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</si>
  <si>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</si>
  <si>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</si>
  <si>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2"/>
  </si>
  <si>
    <t>　(9) 従業者の氏名を記入してください。</t>
    <rPh sb="5" eb="8">
      <t>ジュウギョウシャ</t>
    </rPh>
    <rPh sb="9" eb="11">
      <t>シメイ</t>
    </rPh>
    <rPh sb="12" eb="14">
      <t>キニュウ</t>
    </rPh>
    <phoneticPr fontId="7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</si>
  <si>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2"/>
  </si>
  <si>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</si>
  <si>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</si>
  <si>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</si>
  <si>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</si>
  <si>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</si>
  <si>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</si>
  <si>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7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</si>
  <si>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7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</si>
  <si>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7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</si>
  <si>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</si>
  <si>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</si>
  <si>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2"/>
  </si>
  <si>
    <t xml:space="preserve"> （参考）</t>
    <rPh sb="2" eb="4">
      <t>サンコウ</t>
    </rPh>
    <phoneticPr fontId="7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</si>
  <si>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</si>
  <si>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72"/>
  </si>
  <si>
    <t>１．サービス種別</t>
    <rPh sb="6" eb="8">
      <t>シュベツ</t>
    </rPh>
    <phoneticPr fontId="72"/>
  </si>
  <si>
    <t>サービス種別</t>
    <rPh sb="4" eb="6">
      <t>シュベツ</t>
    </rPh>
    <phoneticPr fontId="72"/>
  </si>
  <si>
    <t>ー</t>
    <phoneticPr fontId="72"/>
  </si>
  <si>
    <t>２．職種名・資格名称</t>
    <rPh sb="2" eb="4">
      <t>ショクシュ</t>
    </rPh>
    <rPh sb="4" eb="5">
      <t>メイ</t>
    </rPh>
    <rPh sb="6" eb="8">
      <t>シカク</t>
    </rPh>
    <rPh sb="8" eb="10">
      <t>メイショウ</t>
    </rPh>
    <phoneticPr fontId="72"/>
  </si>
  <si>
    <t>資格</t>
    <rPh sb="0" eb="2">
      <t>シカク</t>
    </rPh>
    <phoneticPr fontId="72"/>
  </si>
  <si>
    <t>社会福祉士</t>
    <rPh sb="0" eb="2">
      <t>シャカイ</t>
    </rPh>
    <rPh sb="2" eb="5">
      <t>フクシシ</t>
    </rPh>
    <phoneticPr fontId="76"/>
  </si>
  <si>
    <t>看護師</t>
    <rPh sb="0" eb="3">
      <t>カンゴシ</t>
    </rPh>
    <phoneticPr fontId="72"/>
  </si>
  <si>
    <t>介護福祉士</t>
    <rPh sb="0" eb="2">
      <t>カイゴ</t>
    </rPh>
    <rPh sb="2" eb="5">
      <t>フクシシ</t>
    </rPh>
    <phoneticPr fontId="72"/>
  </si>
  <si>
    <t>理学療法士</t>
    <rPh sb="0" eb="2">
      <t>リガク</t>
    </rPh>
    <rPh sb="2" eb="5">
      <t>リョウホウシ</t>
    </rPh>
    <phoneticPr fontId="72"/>
  </si>
  <si>
    <t>社会福祉主事任用資格</t>
    <phoneticPr fontId="72"/>
  </si>
  <si>
    <t>准看護師</t>
    <rPh sb="0" eb="4">
      <t>ジュンカンゴシ</t>
    </rPh>
    <phoneticPr fontId="72"/>
  </si>
  <si>
    <t>作業療法士</t>
    <rPh sb="0" eb="2">
      <t>サギョウ</t>
    </rPh>
    <rPh sb="2" eb="5">
      <t>リョウホウシ</t>
    </rPh>
    <phoneticPr fontId="72"/>
  </si>
  <si>
    <t>精神保健福祉士</t>
    <rPh sb="0" eb="2">
      <t>セイシン</t>
    </rPh>
    <rPh sb="2" eb="4">
      <t>ホケン</t>
    </rPh>
    <rPh sb="4" eb="7">
      <t>フクシシ</t>
    </rPh>
    <phoneticPr fontId="72"/>
  </si>
  <si>
    <t>言語聴覚士</t>
    <rPh sb="0" eb="2">
      <t>ゲンゴ</t>
    </rPh>
    <rPh sb="2" eb="5">
      <t>チョウカクシ</t>
    </rPh>
    <phoneticPr fontId="72"/>
  </si>
  <si>
    <t>柔道整復師</t>
    <rPh sb="0" eb="2">
      <t>ジュウドウ</t>
    </rPh>
    <rPh sb="2" eb="5">
      <t>セイフクシ</t>
    </rPh>
    <phoneticPr fontId="72"/>
  </si>
  <si>
    <t>あん摩マッサージ指圧師</t>
    <rPh sb="2" eb="3">
      <t>マ</t>
    </rPh>
    <rPh sb="8" eb="11">
      <t>シアツシ</t>
    </rPh>
    <phoneticPr fontId="72"/>
  </si>
  <si>
    <t>はり師</t>
    <rPh sb="2" eb="3">
      <t>シ</t>
    </rPh>
    <phoneticPr fontId="72"/>
  </si>
  <si>
    <t>きゅう師</t>
    <rPh sb="3" eb="4">
      <t>シ</t>
    </rPh>
    <phoneticPr fontId="72"/>
  </si>
  <si>
    <t>【自治体の皆様へ】</t>
    <rPh sb="1" eb="4">
      <t>ジチタイ</t>
    </rPh>
    <rPh sb="5" eb="7">
      <t>ミナサマ</t>
    </rPh>
    <phoneticPr fontId="72"/>
  </si>
  <si>
    <t>※ INDIRECT関数使用のため、以下のとおりセルに「名前の定義」をしています。</t>
    <rPh sb="10" eb="12">
      <t>カンスウ</t>
    </rPh>
    <rPh sb="12" eb="14">
      <t>シヨウ</t>
    </rPh>
    <rPh sb="18" eb="20">
      <t>イカ</t>
    </rPh>
    <rPh sb="28" eb="30">
      <t>ナマエ</t>
    </rPh>
    <rPh sb="31" eb="33">
      <t>テイギ</t>
    </rPh>
    <phoneticPr fontId="72"/>
  </si>
  <si>
    <t>　C12～L12・・・「職種」</t>
    <rPh sb="12" eb="14">
      <t>ショクシュ</t>
    </rPh>
    <phoneticPr fontId="72"/>
  </si>
  <si>
    <t>　C列・・・「管理者」</t>
    <rPh sb="2" eb="3">
      <t>レツ</t>
    </rPh>
    <rPh sb="7" eb="10">
      <t>カンリシャ</t>
    </rPh>
    <phoneticPr fontId="72"/>
  </si>
  <si>
    <t>　D列・・・「生活相談員」</t>
    <rPh sb="2" eb="3">
      <t>レツ</t>
    </rPh>
    <rPh sb="7" eb="9">
      <t>セイカツ</t>
    </rPh>
    <rPh sb="9" eb="12">
      <t>ソウダンイン</t>
    </rPh>
    <phoneticPr fontId="72"/>
  </si>
  <si>
    <t>　E列・・・「看護職員」</t>
    <rPh sb="2" eb="3">
      <t>レツ</t>
    </rPh>
    <rPh sb="7" eb="9">
      <t>カンゴ</t>
    </rPh>
    <rPh sb="9" eb="11">
      <t>ショクイン</t>
    </rPh>
    <phoneticPr fontId="72"/>
  </si>
  <si>
    <t>　F列・・・「介護職員」</t>
    <rPh sb="2" eb="3">
      <t>レツ</t>
    </rPh>
    <rPh sb="7" eb="9">
      <t>カイゴ</t>
    </rPh>
    <rPh sb="9" eb="11">
      <t>ショクイン</t>
    </rPh>
    <phoneticPr fontId="72"/>
  </si>
  <si>
    <t>　G列・・・「機能訓練指導員」</t>
    <rPh sb="2" eb="3">
      <t>レツ</t>
    </rPh>
    <rPh sb="7" eb="9">
      <t>キノウ</t>
    </rPh>
    <rPh sb="9" eb="11">
      <t>クンレン</t>
    </rPh>
    <rPh sb="11" eb="14">
      <t>シドウイン</t>
    </rPh>
    <phoneticPr fontId="7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</si>
  <si>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2"/>
  </si>
  <si>
    <t>　行が足りない場合は、適宜追加してください。</t>
    <rPh sb="1" eb="2">
      <t>ギョウ</t>
    </rPh>
    <rPh sb="3" eb="4">
      <t>タ</t>
    </rPh>
    <rPh sb="7" eb="9">
      <t>バアイ</t>
    </rPh>
    <rPh sb="11" eb="13">
      <t>テキギ</t>
    </rPh>
    <rPh sb="13" eb="15">
      <t>ツイカ</t>
    </rPh>
    <phoneticPr fontId="7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</si>
  <si>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</si>
  <si>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2"/>
  </si>
  <si>
    <t>　・「数式」タブ　⇒　「名前の定義」を選択</t>
    <rPh sb="3" eb="5">
      <t>スウシキ</t>
    </rPh>
    <rPh sb="12" eb="14">
      <t>ナマエ</t>
    </rPh>
    <rPh sb="15" eb="17">
      <t>テイギ</t>
    </rPh>
    <rPh sb="19" eb="21">
      <t>センタク</t>
    </rPh>
    <phoneticPr fontId="72"/>
  </si>
  <si>
    <t>　・「名前」に職種名を入力</t>
    <rPh sb="3" eb="5">
      <t>ナマエ</t>
    </rPh>
    <rPh sb="7" eb="9">
      <t>ショクシュ</t>
    </rPh>
    <rPh sb="9" eb="10">
      <t>メイ</t>
    </rPh>
    <rPh sb="11" eb="13">
      <t>ニュウリョク</t>
    </rPh>
    <phoneticPr fontId="7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</si>
  <si>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</si>
  <si>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2"/>
  </si>
  <si>
    <t>該当</t>
    <rPh sb="0" eb="2">
      <t>ガイトウ</t>
    </rPh>
    <phoneticPr fontId="9"/>
  </si>
  <si>
    <t>高齢者虐待防止措置実施の有無</t>
    <rPh sb="0" eb="3">
      <t>コウレイシャ</t>
    </rPh>
    <rPh sb="3" eb="5">
      <t>ギャクタイ</t>
    </rPh>
    <rPh sb="5" eb="9">
      <t>ボウシソチ</t>
    </rPh>
    <rPh sb="9" eb="11">
      <t>ジッシ</t>
    </rPh>
    <rPh sb="12" eb="14">
      <t>ウム</t>
    </rPh>
    <phoneticPr fontId="72"/>
  </si>
  <si>
    <t>高齢者虐待防止のための対策を検討する委員会を定期的に開催している</t>
    <rPh sb="0" eb="5">
      <t>コウレイシャギャクタイ</t>
    </rPh>
    <rPh sb="5" eb="7">
      <t>ボウシ</t>
    </rPh>
    <rPh sb="11" eb="13">
      <t>タイサク</t>
    </rPh>
    <rPh sb="14" eb="16">
      <t>ケントウ</t>
    </rPh>
    <rPh sb="18" eb="21">
      <t>イインカイ</t>
    </rPh>
    <rPh sb="22" eb="25">
      <t>テイキテキ</t>
    </rPh>
    <rPh sb="26" eb="28">
      <t>カイサイ</t>
    </rPh>
    <phoneticPr fontId="72"/>
  </si>
  <si>
    <t>委員会議事録</t>
    <rPh sb="0" eb="6">
      <t>イインカイギジロク</t>
    </rPh>
    <phoneticPr fontId="72"/>
  </si>
  <si>
    <t>高齢者虐待防止のための指針を整備している</t>
    <rPh sb="0" eb="7">
      <t>コウレイシャギャクタイボウシ</t>
    </rPh>
    <rPh sb="11" eb="13">
      <t>シシン</t>
    </rPh>
    <rPh sb="14" eb="16">
      <t>セイビ</t>
    </rPh>
    <phoneticPr fontId="72"/>
  </si>
  <si>
    <t>虐待防止のための指針</t>
    <rPh sb="0" eb="4">
      <t>ギャクタイボウシ</t>
    </rPh>
    <rPh sb="8" eb="10">
      <t>シシン</t>
    </rPh>
    <phoneticPr fontId="72"/>
  </si>
  <si>
    <t>高齢者虐待防止のための年１回以上の研修を実施している</t>
    <rPh sb="0" eb="7">
      <t>コウレイシャギャクタイボウシ</t>
    </rPh>
    <rPh sb="11" eb="12">
      <t>ネン</t>
    </rPh>
    <rPh sb="13" eb="14">
      <t>カイ</t>
    </rPh>
    <rPh sb="14" eb="16">
      <t>イジョウ</t>
    </rPh>
    <rPh sb="17" eb="19">
      <t>ケンシュウ</t>
    </rPh>
    <rPh sb="20" eb="22">
      <t>ジッシ</t>
    </rPh>
    <phoneticPr fontId="72"/>
  </si>
  <si>
    <t>研修計画、実施記録</t>
    <rPh sb="0" eb="4">
      <t>ケンシュウケイカク</t>
    </rPh>
    <rPh sb="5" eb="9">
      <t>ジッシキロク</t>
    </rPh>
    <phoneticPr fontId="72"/>
  </si>
  <si>
    <t>高齢者虐待防止措置を適正に実施するための担当者を設置している</t>
    <rPh sb="0" eb="7">
      <t>コウレイシャギャクタイボウシ</t>
    </rPh>
    <rPh sb="7" eb="9">
      <t>ソチ</t>
    </rPh>
    <rPh sb="10" eb="12">
      <t>テキセイ</t>
    </rPh>
    <rPh sb="13" eb="15">
      <t>ジッシ</t>
    </rPh>
    <rPh sb="20" eb="23">
      <t>タントウシャ</t>
    </rPh>
    <rPh sb="24" eb="26">
      <t>セッチ</t>
    </rPh>
    <phoneticPr fontId="72"/>
  </si>
  <si>
    <t>担当者が確認できる資料</t>
    <rPh sb="0" eb="3">
      <t>タントウシャ</t>
    </rPh>
    <rPh sb="4" eb="6">
      <t>カクニン</t>
    </rPh>
    <rPh sb="9" eb="11">
      <t>シリョウ</t>
    </rPh>
    <phoneticPr fontId="72"/>
  </si>
  <si>
    <t>感染症に係る業務継続計画を策定している</t>
    <rPh sb="0" eb="3">
      <t>カンセンショウ</t>
    </rPh>
    <rPh sb="4" eb="5">
      <t>カカ</t>
    </rPh>
    <rPh sb="6" eb="12">
      <t>ギョウムケイゾクケイカク</t>
    </rPh>
    <rPh sb="13" eb="15">
      <t>サクテイ</t>
    </rPh>
    <phoneticPr fontId="72"/>
  </si>
  <si>
    <t>業務継続計画</t>
    <rPh sb="0" eb="6">
      <t>ギョウムケイゾクケイカク</t>
    </rPh>
    <phoneticPr fontId="72"/>
  </si>
  <si>
    <t>災害に係る業務継続計画を策定している</t>
    <rPh sb="0" eb="2">
      <t>サイガイ</t>
    </rPh>
    <rPh sb="3" eb="4">
      <t>カカ</t>
    </rPh>
    <rPh sb="5" eb="11">
      <t>ギョウムケイゾクケイカク</t>
    </rPh>
    <rPh sb="12" eb="14">
      <t>サクテイ</t>
    </rPh>
    <phoneticPr fontId="72"/>
  </si>
  <si>
    <t>業務継続計画の内容を周知している</t>
    <rPh sb="0" eb="6">
      <t>ギョウムケイゾクケイカク</t>
    </rPh>
    <rPh sb="7" eb="9">
      <t>ナイヨウ</t>
    </rPh>
    <rPh sb="10" eb="12">
      <t>シュウチ</t>
    </rPh>
    <phoneticPr fontId="72"/>
  </si>
  <si>
    <t>業務継続計画の内容に沿って、研修・訓練等を実施している</t>
    <rPh sb="0" eb="6">
      <t>ギョウムケイゾクケイカク</t>
    </rPh>
    <rPh sb="7" eb="9">
      <t>ナイヨウ</t>
    </rPh>
    <rPh sb="10" eb="11">
      <t>ソ</t>
    </rPh>
    <rPh sb="14" eb="16">
      <t>ケンシュウ</t>
    </rPh>
    <rPh sb="17" eb="19">
      <t>クンレン</t>
    </rPh>
    <rPh sb="19" eb="20">
      <t>ナド</t>
    </rPh>
    <rPh sb="21" eb="23">
      <t>ジッシ</t>
    </rPh>
    <phoneticPr fontId="72"/>
  </si>
  <si>
    <t>研修・訓練計画、研修・訓練実施記録</t>
    <rPh sb="0" eb="2">
      <t>ケンシュウ</t>
    </rPh>
    <rPh sb="3" eb="5">
      <t>クンレン</t>
    </rPh>
    <rPh sb="5" eb="7">
      <t>ケイカク</t>
    </rPh>
    <rPh sb="8" eb="10">
      <t>ケンシュウ</t>
    </rPh>
    <rPh sb="11" eb="13">
      <t>クンレン</t>
    </rPh>
    <rPh sb="13" eb="17">
      <t>ジッシキロク</t>
    </rPh>
    <phoneticPr fontId="72"/>
  </si>
  <si>
    <t>入浴介護に関わる職員に入浴介護に関する研修を実施している</t>
    <rPh sb="0" eb="4">
      <t>ニュウヨクカイゴ</t>
    </rPh>
    <rPh sb="5" eb="6">
      <t>カカ</t>
    </rPh>
    <rPh sb="8" eb="10">
      <t>ショクイン</t>
    </rPh>
    <rPh sb="11" eb="13">
      <t>ニュウヨク</t>
    </rPh>
    <rPh sb="13" eb="15">
      <t>カイゴ</t>
    </rPh>
    <rPh sb="16" eb="17">
      <t>カン</t>
    </rPh>
    <rPh sb="19" eb="21">
      <t>ケンシュウ</t>
    </rPh>
    <rPh sb="22" eb="24">
      <t>ジッシ</t>
    </rPh>
    <phoneticPr fontId="72"/>
  </si>
  <si>
    <t>研修計画、実施記録</t>
    <rPh sb="0" eb="2">
      <t>ケンシュウ</t>
    </rPh>
    <rPh sb="2" eb="4">
      <t>ケイカク</t>
    </rPh>
    <rPh sb="5" eb="9">
      <t>ジッシキロク</t>
    </rPh>
    <phoneticPr fontId="72"/>
  </si>
  <si>
    <t>利用者毎に通所計画に入浴介護が位置づけられている</t>
    <rPh sb="0" eb="4">
      <t>リヨウシャゴト</t>
    </rPh>
    <rPh sb="5" eb="7">
      <t>ツウショ</t>
    </rPh>
    <rPh sb="7" eb="9">
      <t>ケイカク</t>
    </rPh>
    <rPh sb="10" eb="12">
      <t>ニュウヨク</t>
    </rPh>
    <rPh sb="12" eb="14">
      <t>カイゴ</t>
    </rPh>
    <rPh sb="15" eb="17">
      <t>イチ</t>
    </rPh>
    <phoneticPr fontId="5"/>
  </si>
  <si>
    <t>通所介護計画書・浴室等平面図</t>
    <rPh sb="0" eb="2">
      <t>ツウショ</t>
    </rPh>
    <rPh sb="2" eb="4">
      <t>カイゴ</t>
    </rPh>
    <rPh sb="4" eb="7">
      <t>ケイカクショ</t>
    </rPh>
    <rPh sb="8" eb="10">
      <t>ヨクシツ</t>
    </rPh>
    <rPh sb="10" eb="11">
      <t>ナド</t>
    </rPh>
    <rPh sb="11" eb="14">
      <t>ヘイメンズ</t>
    </rPh>
    <phoneticPr fontId="9"/>
  </si>
  <si>
    <t>医師、理学療法士、作業療法士、介護福祉士、介護支援専門員その他の職種の者（以下「医師等」という。）が利用者の居宅を訪問し、浴室における当該利用者の動作及び浴室の環境を評価している</t>
    <phoneticPr fontId="72"/>
  </si>
  <si>
    <t>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91" eb="92">
      <t>オコナ</t>
    </rPh>
    <phoneticPr fontId="72"/>
  </si>
  <si>
    <t>医師等の指示
居宅訪問の記録(動画・写真)
情報通信機器等の活用についての同意を得たことが確認できる資料</t>
    <rPh sb="0" eb="3">
      <t>イシナド</t>
    </rPh>
    <rPh sb="4" eb="6">
      <t>シジ</t>
    </rPh>
    <rPh sb="7" eb="9">
      <t>キョタク</t>
    </rPh>
    <rPh sb="9" eb="11">
      <t>ホウモン</t>
    </rPh>
    <rPh sb="12" eb="14">
      <t>キロク</t>
    </rPh>
    <rPh sb="15" eb="17">
      <t>ドウガ</t>
    </rPh>
    <rPh sb="18" eb="20">
      <t>シャシン</t>
    </rPh>
    <rPh sb="37" eb="39">
      <t>ドウイ</t>
    </rPh>
    <rPh sb="40" eb="41">
      <t>エ</t>
    </rPh>
    <rPh sb="45" eb="47">
      <t>カクニン</t>
    </rPh>
    <rPh sb="50" eb="52">
      <t>シリョウ</t>
    </rPh>
    <phoneticPr fontId="72"/>
  </si>
  <si>
    <t>個別入浴介助計画・浴室平面図等</t>
    <rPh sb="9" eb="11">
      <t>ヨクシツ</t>
    </rPh>
    <rPh sb="11" eb="14">
      <t>ヘイメンズ</t>
    </rPh>
    <rPh sb="14" eb="15">
      <t>ナド</t>
    </rPh>
    <phoneticPr fontId="72"/>
  </si>
  <si>
    <t>勤務表（勤務実績が確認できる資料）、サービス提供日ごとの利用者数が確認できる資料、利用者一覧等</t>
    <rPh sb="33" eb="35">
      <t>カクニン</t>
    </rPh>
    <rPh sb="41" eb="44">
      <t>リヨウシャ</t>
    </rPh>
    <rPh sb="44" eb="46">
      <t>イチラン</t>
    </rPh>
    <rPh sb="46" eb="47">
      <t>トウ</t>
    </rPh>
    <phoneticPr fontId="9"/>
  </si>
  <si>
    <t>個別機能訓練計画書（理学療法士等とのアセスメントの経過等が確認できる資料）</t>
    <rPh sb="0" eb="2">
      <t>コベツ</t>
    </rPh>
    <rPh sb="2" eb="4">
      <t>キノウ</t>
    </rPh>
    <rPh sb="4" eb="6">
      <t>クンレン</t>
    </rPh>
    <rPh sb="6" eb="8">
      <t>ケイカク</t>
    </rPh>
    <rPh sb="8" eb="9">
      <t>ショ</t>
    </rPh>
    <rPh sb="10" eb="12">
      <t>リガク</t>
    </rPh>
    <rPh sb="12" eb="15">
      <t>リョウホウシ</t>
    </rPh>
    <rPh sb="15" eb="16">
      <t>トウ</t>
    </rPh>
    <rPh sb="25" eb="27">
      <t>ケイカ</t>
    </rPh>
    <rPh sb="27" eb="28">
      <t>トウ</t>
    </rPh>
    <rPh sb="29" eb="31">
      <t>カクニン</t>
    </rPh>
    <rPh sb="34" eb="36">
      <t>シリョウ</t>
    </rPh>
    <phoneticPr fontId="9"/>
  </si>
  <si>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7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</si>
  <si>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72"/>
  </si>
  <si>
    <t>個別機能訓練計画書</t>
    <rPh sb="0" eb="2">
      <t>コベツ</t>
    </rPh>
    <rPh sb="2" eb="4">
      <t>キノウ</t>
    </rPh>
    <rPh sb="4" eb="6">
      <t>クンレン</t>
    </rPh>
    <rPh sb="6" eb="8">
      <t>ケイカク</t>
    </rPh>
    <rPh sb="8" eb="9">
      <t>ショ</t>
    </rPh>
    <phoneticPr fontId="9"/>
  </si>
  <si>
    <t>個別機能訓練計画書（訓練項目が確認できる資料） 機能訓練実施記録等</t>
    <rPh sb="15" eb="17">
      <t>カクニン</t>
    </rPh>
    <phoneticPr fontId="7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</si>
  <si>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72"/>
  </si>
  <si>
    <t>個別機能訓練計画書（訓練項目が確認できる資料） 
機能訓練実施記録等
評価表</t>
    <rPh sb="15" eb="17">
      <t>カクニン</t>
    </rPh>
    <rPh sb="35" eb="38">
      <t>ヒョウカヒョウ</t>
    </rPh>
    <phoneticPr fontId="7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</si>
  <si>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72"/>
  </si>
  <si>
    <t>個別機能訓練計画書（評価した月日等が確認できる資料）</t>
    <rPh sb="18" eb="20">
      <t>カクニン</t>
    </rPh>
    <phoneticPr fontId="72"/>
  </si>
  <si>
    <t>機能訓練に関する記録（実施時間、訓練内容、担当者等）は、利用者ごとに保管され、常に当該事業所の機能訓練指導員等により閲覧が可能であるようにしている。</t>
    <phoneticPr fontId="72"/>
  </si>
  <si>
    <t>個別機能訓練実施記録等</t>
    <rPh sb="0" eb="6">
      <t>コベツキノウクンレン</t>
    </rPh>
    <rPh sb="6" eb="8">
      <t>ジッシ</t>
    </rPh>
    <rPh sb="8" eb="10">
      <t>キロク</t>
    </rPh>
    <rPh sb="10" eb="11">
      <t>ナド</t>
    </rPh>
    <phoneticPr fontId="72"/>
  </si>
  <si>
    <t>訪問リハビリテーション若しくは通所リハビリテーションを実施している事業所又はリハビリテーションを実施している医療提供施設（病院にあっては、許可病床数が200床未満のもの又は当該病院を中心とした半径4キロメートル以内に診療所が存在しないものに限る）の理学療法士・作業療法士・言語聴覚士又は医師が事業所を訪問し、機能訓練指導員等と共同して利用者の身体状況等の評価及び個別機能訓練計画の作成を行っている</t>
    <phoneticPr fontId="9"/>
  </si>
  <si>
    <t>該当</t>
    <rPh sb="0" eb="2">
      <t>ガイトウ</t>
    </rPh>
    <phoneticPr fontId="72"/>
  </si>
  <si>
    <t>個別機能訓練計画書（理学療法士等とのアセスメントの経過等が確認できる資料）</t>
    <rPh sb="29" eb="31">
      <t>カクニン</t>
    </rPh>
    <phoneticPr fontId="72"/>
  </si>
  <si>
    <t>個別機能訓練計画書の策定に当たっては、理学療法士等が個別訓練指導員等に対し、日常生活上の留意点、介護の工夫等に対する助言を行っている。</t>
    <rPh sb="0" eb="9">
      <t>コベツキノウクンレンケイカクショ</t>
    </rPh>
    <rPh sb="10" eb="12">
      <t>サクテイ</t>
    </rPh>
    <rPh sb="13" eb="14">
      <t>ア</t>
    </rPh>
    <rPh sb="19" eb="24">
      <t>リガクリョウホウシ</t>
    </rPh>
    <rPh sb="24" eb="25">
      <t>ナド</t>
    </rPh>
    <rPh sb="26" eb="28">
      <t>コベツ</t>
    </rPh>
    <rPh sb="28" eb="33">
      <t>クンレンシドウイン</t>
    </rPh>
    <rPh sb="33" eb="34">
      <t>ナド</t>
    </rPh>
    <rPh sb="35" eb="36">
      <t>タイ</t>
    </rPh>
    <rPh sb="38" eb="43">
      <t>ニチジョウセイカツジョウ</t>
    </rPh>
    <rPh sb="44" eb="47">
      <t>リュウイテン</t>
    </rPh>
    <rPh sb="48" eb="50">
      <t>カイゴ</t>
    </rPh>
    <rPh sb="51" eb="53">
      <t>クフウ</t>
    </rPh>
    <rPh sb="53" eb="54">
      <t>ナド</t>
    </rPh>
    <rPh sb="55" eb="56">
      <t>タイ</t>
    </rPh>
    <rPh sb="58" eb="60">
      <t>ジョゲン</t>
    </rPh>
    <rPh sb="61" eb="62">
      <t>オコナ</t>
    </rPh>
    <phoneticPr fontId="72"/>
  </si>
  <si>
    <t>個別機能訓練計画書</t>
    <rPh sb="0" eb="6">
      <t>コベツキノウクンレン</t>
    </rPh>
    <rPh sb="6" eb="9">
      <t>ケイカクショ</t>
    </rPh>
    <phoneticPr fontId="7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</si>
  <si>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72"/>
  </si>
  <si>
    <t>個別機能訓練計画書（訓練項目が確認できる資料） 
機能訓練実施記録等
評価表</t>
    <rPh sb="15" eb="17">
      <t>カクニン</t>
    </rPh>
    <phoneticPr fontId="72"/>
  </si>
  <si>
    <t>個別機能訓練計画書及び作成に係る一連の書類（アセスメント等）</t>
    <rPh sb="0" eb="2">
      <t>コベツ</t>
    </rPh>
    <phoneticPr fontId="72"/>
  </si>
  <si>
    <t>個別機能訓練計画書及び当該計画の見直し等係る一連の書類 説明及び同意（年月日含む）が確認できる文書</t>
    <rPh sb="0" eb="2">
      <t>コベツ</t>
    </rPh>
    <phoneticPr fontId="72"/>
  </si>
  <si>
    <t>居宅訪問の記録
アセスメント記録(生活機能チェックシート等)</t>
    <rPh sb="0" eb="2">
      <t>キョタク</t>
    </rPh>
    <rPh sb="2" eb="4">
      <t>ホウモン</t>
    </rPh>
    <rPh sb="5" eb="7">
      <t>キロク</t>
    </rPh>
    <rPh sb="14" eb="16">
      <t>キロク</t>
    </rPh>
    <rPh sb="17" eb="19">
      <t>セイカツ</t>
    </rPh>
    <rPh sb="19" eb="21">
      <t>キノウ</t>
    </rPh>
    <rPh sb="28" eb="29">
      <t>ナド</t>
    </rPh>
    <phoneticPr fontId="72"/>
  </si>
  <si>
    <t>個別機能訓練計画書
アセスメント記録</t>
    <rPh sb="0" eb="2">
      <t>コベツ</t>
    </rPh>
    <rPh sb="16" eb="18">
      <t>キロク</t>
    </rPh>
    <phoneticPr fontId="72"/>
  </si>
  <si>
    <t>個別機能訓練計画書及び当該計画の変更に係る一連の書類（アセスメント等）</t>
    <rPh sb="0" eb="2">
      <t>コベツ</t>
    </rPh>
    <phoneticPr fontId="72"/>
  </si>
  <si>
    <t>個別機能訓練加算（Ⅰ）イ算定に係る理学療法士等の配置に加えて、専ら機能訓練指導員の職務に従事する理学療法士等を、１名以上配置</t>
    <phoneticPr fontId="72"/>
  </si>
  <si>
    <t>居宅訪問の記録
アセスメント記録(生活機能チェックシート等)</t>
    <phoneticPr fontId="72"/>
  </si>
  <si>
    <t>LIFEへの情報提供
フィードバック情報の活用</t>
    <rPh sb="6" eb="10">
      <t>ジョウホウテイキョウ</t>
    </rPh>
    <rPh sb="18" eb="20">
      <t>ジョウホウ</t>
    </rPh>
    <rPh sb="21" eb="23">
      <t>カツヨウ</t>
    </rPh>
    <phoneticPr fontId="72"/>
  </si>
  <si>
    <t>評価内容が確認できる資料</t>
    <rPh sb="5" eb="7">
      <t>カクニン</t>
    </rPh>
    <phoneticPr fontId="72"/>
  </si>
  <si>
    <t>利用者のADL値測定資料
LIFEへの情報提供状況が確認できる資料</t>
    <rPh sb="19" eb="23">
      <t>ジョウホウテイキョウ</t>
    </rPh>
    <rPh sb="23" eb="25">
      <t>ジョウキョウ</t>
    </rPh>
    <rPh sb="26" eb="28">
      <t>カクニン</t>
    </rPh>
    <rPh sb="31" eb="33">
      <t>シリョウ</t>
    </rPh>
    <phoneticPr fontId="72"/>
  </si>
  <si>
    <t>評価対象者のADL利得の平均値が３以上</t>
    <phoneticPr fontId="72"/>
  </si>
  <si>
    <t>指定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rPh sb="97" eb="98">
      <t>ブン</t>
    </rPh>
    <rPh sb="101" eb="103">
      <t>イジョウ</t>
    </rPh>
    <phoneticPr fontId="9"/>
  </si>
  <si>
    <t>従業者に対する認知症ケアに関する事例の検討や技術的指導に係る会議を定期的に開催している。</t>
    <phoneticPr fontId="72"/>
  </si>
  <si>
    <t>会議議事録等</t>
    <rPh sb="0" eb="2">
      <t>カイギ</t>
    </rPh>
    <rPh sb="2" eb="5">
      <t>ギジロク</t>
    </rPh>
    <rPh sb="5" eb="6">
      <t>ナド</t>
    </rPh>
    <phoneticPr fontId="72"/>
  </si>
  <si>
    <t>利用者の利用開始時及び利用中６月ごとの口腔の健康状態及び栄養状態の確認</t>
    <rPh sb="0" eb="3">
      <t>リヨウシャ</t>
    </rPh>
    <rPh sb="4" eb="6">
      <t>リヨウ</t>
    </rPh>
    <rPh sb="6" eb="8">
      <t>カイシ</t>
    </rPh>
    <rPh sb="8" eb="9">
      <t>ジ</t>
    </rPh>
    <rPh sb="9" eb="10">
      <t>オヨ</t>
    </rPh>
    <rPh sb="11" eb="14">
      <t>リヨウチュウ</t>
    </rPh>
    <rPh sb="15" eb="16">
      <t>ツキ</t>
    </rPh>
    <rPh sb="19" eb="21">
      <t>コウクウ</t>
    </rPh>
    <rPh sb="22" eb="24">
      <t>ケンコウ</t>
    </rPh>
    <rPh sb="24" eb="26">
      <t>ジョウタイ</t>
    </rPh>
    <rPh sb="26" eb="27">
      <t>オヨ</t>
    </rPh>
    <rPh sb="28" eb="30">
      <t>エイヨウ</t>
    </rPh>
    <rPh sb="30" eb="32">
      <t>ジョウタイ</t>
    </rPh>
    <rPh sb="33" eb="35">
      <t>カクニン</t>
    </rPh>
    <phoneticPr fontId="9"/>
  </si>
  <si>
    <t>口腔・栄養スクリーニング記録</t>
    <rPh sb="0" eb="2">
      <t>コウクウ</t>
    </rPh>
    <rPh sb="3" eb="5">
      <t>エイヨウ</t>
    </rPh>
    <rPh sb="12" eb="14">
      <t>キロク</t>
    </rPh>
    <phoneticPr fontId="9"/>
  </si>
  <si>
    <t>介護支援専門員への情報共有が確認できる資料</t>
    <rPh sb="0" eb="7">
      <t>カイゴシエンセンモンイン</t>
    </rPh>
    <rPh sb="9" eb="11">
      <t>ジョウホウ</t>
    </rPh>
    <rPh sb="11" eb="13">
      <t>キョウユウ</t>
    </rPh>
    <rPh sb="14" eb="16">
      <t>カクニン</t>
    </rPh>
    <rPh sb="19" eb="21">
      <t>シリョウ</t>
    </rPh>
    <phoneticPr fontId="9"/>
  </si>
  <si>
    <t>口腔・栄養スクリーニング記録</t>
    <rPh sb="12" eb="14">
      <t>キロク</t>
    </rPh>
    <phoneticPr fontId="72"/>
  </si>
  <si>
    <t>LIFEへの情報提供は少なくとも3か月ごとに行われている。(原則として利用者全員を対象とする)</t>
    <rPh sb="6" eb="8">
      <t>ジョウホウ</t>
    </rPh>
    <rPh sb="8" eb="10">
      <t>テイキョウ</t>
    </rPh>
    <rPh sb="11" eb="12">
      <t>スク</t>
    </rPh>
    <rPh sb="18" eb="19">
      <t>ゲツ</t>
    </rPh>
    <rPh sb="22" eb="23">
      <t>オコナ</t>
    </rPh>
    <rPh sb="30" eb="32">
      <t>ゲンソク</t>
    </rPh>
    <rPh sb="35" eb="38">
      <t>リヨウシャ</t>
    </rPh>
    <rPh sb="38" eb="40">
      <t>ゼンイン</t>
    </rPh>
    <rPh sb="41" eb="43">
      <t>タイショウ</t>
    </rPh>
    <phoneticPr fontId="72"/>
  </si>
  <si>
    <t xml:space="preserve">LIFEへの情報提供
</t>
    <rPh sb="6" eb="10">
      <t>ジョウホウテイキョウ</t>
    </rPh>
    <phoneticPr fontId="72"/>
  </si>
  <si>
    <t>送迎減算</t>
    <rPh sb="0" eb="2">
      <t>ソウゲイ</t>
    </rPh>
    <rPh sb="2" eb="4">
      <t>ゲンサン</t>
    </rPh>
    <phoneticPr fontId="72"/>
  </si>
  <si>
    <t>事業所の従業者が利用者に対しその居宅(あるいは利用者の居住実態がある場所)と事業所との間の送迎を行わない場合</t>
    <rPh sb="0" eb="3">
      <t>ジギョウショ</t>
    </rPh>
    <rPh sb="4" eb="7">
      <t>ジュウギョウシャ</t>
    </rPh>
    <rPh sb="8" eb="11">
      <t>リヨウシャ</t>
    </rPh>
    <rPh sb="12" eb="13">
      <t>タイ</t>
    </rPh>
    <rPh sb="16" eb="18">
      <t>キョタク</t>
    </rPh>
    <rPh sb="23" eb="26">
      <t>リヨウシャ</t>
    </rPh>
    <rPh sb="27" eb="29">
      <t>キョジュウ</t>
    </rPh>
    <rPh sb="29" eb="31">
      <t>ジッタイ</t>
    </rPh>
    <rPh sb="34" eb="36">
      <t>バショ</t>
    </rPh>
    <rPh sb="38" eb="41">
      <t>ジギョウショ</t>
    </rPh>
    <rPh sb="43" eb="44">
      <t>アイダ</t>
    </rPh>
    <rPh sb="45" eb="47">
      <t>ソウゲイ</t>
    </rPh>
    <rPh sb="48" eb="49">
      <t>オコナ</t>
    </rPh>
    <rPh sb="52" eb="54">
      <t>バアイ</t>
    </rPh>
    <phoneticPr fontId="72"/>
  </si>
  <si>
    <t>介護職員等処遇改善加算</t>
    <rPh sb="0" eb="2">
      <t>カイゴ</t>
    </rPh>
    <rPh sb="2" eb="4">
      <t>ショクイン</t>
    </rPh>
    <rPh sb="4" eb="5">
      <t>ナド</t>
    </rPh>
    <rPh sb="5" eb="7">
      <t>ショグウ</t>
    </rPh>
    <rPh sb="7" eb="9">
      <t>カイゼン</t>
    </rPh>
    <rPh sb="9" eb="11">
      <t>カサン</t>
    </rPh>
    <phoneticPr fontId="5"/>
  </si>
  <si>
    <t>重要事項をウエブサイトに掲載していますか。
(令和7年度から義務となります)</t>
    <rPh sb="0" eb="4">
      <t>ジュウヨウジコウ</t>
    </rPh>
    <rPh sb="12" eb="14">
      <t>ケイサイ</t>
    </rPh>
    <rPh sb="23" eb="25">
      <t>レイワ</t>
    </rPh>
    <rPh sb="26" eb="28">
      <t>ネンド</t>
    </rPh>
    <rPh sb="30" eb="32">
      <t>ギム</t>
    </rPh>
    <phoneticPr fontId="72"/>
  </si>
  <si>
    <t>１　賃金改善に関する計画の策定、計画に基づく措置</t>
  </si>
  <si>
    <t>あり</t>
  </si>
  <si>
    <t>３　介護職員等処遇改善加算（Ⅳ）を算定した場合に見込まれる加算額の１/２以上を基本給等に充てている（令和６年度中は適用を猶予）</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</si>
  <si>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</si>
  <si>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</si>
  <si>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</si>
  <si>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</si>
  <si>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なし</t>
  </si>
  <si>
    <t>８　労働保険料の納付</t>
    <phoneticPr fontId="5"/>
  </si>
  <si>
    <t>適正に納付</t>
  </si>
  <si>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</si>
  <si>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</si>
  <si>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就業規則、給与規定等</t>
    <rPh sb="0" eb="2">
      <t>シュウギョウ</t>
    </rPh>
    <rPh sb="2" eb="4">
      <t>キソク</t>
    </rPh>
    <rPh sb="5" eb="7">
      <t>キュウヨ</t>
    </rPh>
    <rPh sb="7" eb="9">
      <t>キテイ</t>
    </rPh>
    <rPh sb="9" eb="10">
      <t>トウ</t>
    </rPh>
    <phoneticPr fontId="5"/>
  </si>
  <si>
    <t>(二)介護職員の資質の向上の支援に関する計画の策定、研修の実施又は研修の機会を確保し、全ての介護職員に周知</t>
    <rPh sb="3" eb="5">
      <t>カイゴ</t>
    </rPh>
    <rPh sb="5" eb="7">
      <t>ショクイン</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</si>
  <si>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</si>
  <si>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</si>
  <si>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</si>
  <si>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実施した取組みの記録</t>
    <rPh sb="0" eb="2">
      <t>ジッシ</t>
    </rPh>
    <rPh sb="4" eb="6">
      <t>トリク</t>
    </rPh>
    <rPh sb="8" eb="10">
      <t>キロク</t>
    </rPh>
    <phoneticPr fontId="5"/>
  </si>
  <si>
    <t>１１　１０の処遇改善の内容等について、インターネット等により公表</t>
    <phoneticPr fontId="5"/>
  </si>
  <si>
    <t>１２　サービス提供体制強化加算（Ⅰ）又は（Ⅱ）の届出</t>
    <rPh sb="7" eb="9">
      <t>テイキョウ</t>
    </rPh>
    <rPh sb="9" eb="13">
      <t>タイセイキョウカ</t>
    </rPh>
    <phoneticPr fontId="5"/>
  </si>
  <si>
    <t>２　改善計画書の作成、全ての介護職員への計画書を用いた周知、届出</t>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</si>
  <si>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</si>
  <si>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</si>
  <si>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</si>
  <si>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４　賃金改善の実施</t>
    <phoneticPr fontId="5"/>
  </si>
  <si>
    <t>５　処遇改善に関する実績の報告</t>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</si>
  <si>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</si>
  <si>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</si>
  <si>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</si>
  <si>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９　処遇改善の内容（賃金改善を除く）及び処遇改善に要した費用を全ての職員に周知</t>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</si>
  <si>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</si>
  <si>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</si>
  <si>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８　(一)(二)のいずれにも適合</t>
    <rPh sb="3" eb="4">
      <t>１</t>
    </rPh>
    <rPh sb="6" eb="7">
      <t>２</t>
    </rPh>
    <rPh sb="14" eb="16">
      <t>テキゴウ</t>
    </rPh>
    <phoneticPr fontId="5"/>
  </si>
  <si>
    <t>研修計画書</t>
    <rPh sb="0" eb="2">
      <t>ケンシュウ</t>
    </rPh>
    <rPh sb="2" eb="4">
      <t>ケイカク</t>
    </rPh>
    <rPh sb="4" eb="5">
      <t>ショ</t>
    </rPh>
    <phoneticPr fontId="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</si>
  <si>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</si>
  <si>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</si>
  <si>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</si>
  <si>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</si>
  <si>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</si>
  <si>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</si>
  <si>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</si>
  <si>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</si>
  <si>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</si>
  <si>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</si>
  <si>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</si>
  <si>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</si>
  <si>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</si>
  <si>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</si>
  <si>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</si>
  <si>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１２　サービス提供体制強化加算（Ⅰ）又は（Ⅱ）の届出</t>
    <rPh sb="18" eb="19">
      <t>マタ</t>
    </rPh>
    <rPh sb="24" eb="26">
      <t>トドケデ</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</si>
  <si>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</si>
  <si>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</si>
  <si>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該当</t>
    <phoneticPr fontId="5"/>
  </si>
  <si>
    <t>９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</si>
  <si>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</si>
  <si>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１１　サービス提供体制強化加算（Ⅰ）又は（Ⅱ）の届出</t>
    <rPh sb="18" eb="19">
      <t>マタ</t>
    </rPh>
    <rPh sb="24" eb="26">
      <t>トドケデ</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</si>
  <si>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</si>
  <si>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</si>
  <si>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</si>
  <si>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</si>
  <si>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</si>
  <si>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</si>
  <si>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</si>
  <si>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</si>
  <si>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</si>
  <si>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</si>
  <si>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</si>
  <si>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</si>
  <si>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</si>
  <si>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</si>
  <si>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</si>
  <si>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</si>
  <si>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</si>
  <si>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</si>
  <si>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</si>
  <si>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</si>
  <si>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</si>
  <si>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</si>
  <si>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</si>
  <si>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</si>
  <si>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</si>
  <si>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</si>
  <si>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</si>
  <si>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</si>
  <si>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</si>
  <si>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</si>
  <si>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</si>
  <si>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</si>
  <si>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</si>
  <si>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</si>
  <si>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97"/>
  </si>
  <si>
    <t>処遇改善計画書</t>
    <rPh sb="0" eb="2">
      <t>ショグウ</t>
    </rPh>
    <rPh sb="2" eb="4">
      <t>カイゼン</t>
    </rPh>
    <rPh sb="4" eb="7">
      <t>ケイカクショ</t>
    </rPh>
    <phoneticPr fontId="97"/>
  </si>
  <si>
    <t>２　処遇改善計画書の作成、周知、届出</t>
    <rPh sb="2" eb="4">
      <t>ショグウ</t>
    </rPh>
    <rPh sb="4" eb="6">
      <t>カイゼン</t>
    </rPh>
    <rPh sb="6" eb="9">
      <t>ケイカクショ</t>
    </rPh>
    <rPh sb="10" eb="12">
      <t>サクセイ</t>
    </rPh>
    <rPh sb="13" eb="15">
      <t>シュウチ</t>
    </rPh>
    <rPh sb="16" eb="18">
      <t>トドケデ</t>
    </rPh>
    <phoneticPr fontId="97"/>
  </si>
  <si>
    <t>実績報告書</t>
    <rPh sb="0" eb="2">
      <t>ジッセキ</t>
    </rPh>
    <rPh sb="2" eb="5">
      <t>ホウコクショ</t>
    </rPh>
    <phoneticPr fontId="97"/>
  </si>
  <si>
    <t>介護職員等処遇改善加算(Ⅰ)</t>
    <rPh sb="0" eb="4">
      <t>カイゴショクイン</t>
    </rPh>
    <rPh sb="4" eb="5">
      <t>ナド</t>
    </rPh>
    <rPh sb="5" eb="9">
      <t>ショグウカイゼン</t>
    </rPh>
    <rPh sb="9" eb="11">
      <t>カサン</t>
    </rPh>
    <phoneticPr fontId="5"/>
  </si>
  <si>
    <t>介護職員等処遇改善加算(Ⅱ)</t>
    <rPh sb="0" eb="4">
      <t>カイゴショクイン</t>
    </rPh>
    <rPh sb="4" eb="5">
      <t>ナド</t>
    </rPh>
    <rPh sb="5" eb="9">
      <t>ショグウカイゼン</t>
    </rPh>
    <rPh sb="9" eb="11">
      <t>カサン</t>
    </rPh>
    <phoneticPr fontId="5"/>
  </si>
  <si>
    <t>介護職員等処遇改善加算(Ⅲ)</t>
    <rPh sb="0" eb="4">
      <t>カイゴショクイン</t>
    </rPh>
    <rPh sb="4" eb="5">
      <t>ナド</t>
    </rPh>
    <rPh sb="5" eb="7">
      <t>ショグウ</t>
    </rPh>
    <rPh sb="7" eb="9">
      <t>カイゼン</t>
    </rPh>
    <rPh sb="9" eb="11">
      <t>カサン</t>
    </rPh>
    <phoneticPr fontId="5"/>
  </si>
  <si>
    <t>介護職員等処遇改善加算(Ⅳ)</t>
    <rPh sb="0" eb="4">
      <t>カイゴショクイン</t>
    </rPh>
    <rPh sb="4" eb="5">
      <t>ナド</t>
    </rPh>
    <rPh sb="5" eb="7">
      <t>ショグウ</t>
    </rPh>
    <rPh sb="7" eb="9">
      <t>カイゼン</t>
    </rPh>
    <rPh sb="9" eb="11">
      <t>カサン</t>
    </rPh>
    <phoneticPr fontId="5"/>
  </si>
  <si>
    <t>点検項目</t>
    <rPh sb="0" eb="2">
      <t>テンケン</t>
    </rPh>
    <rPh sb="2" eb="4">
      <t>コウモク</t>
    </rPh>
    <phoneticPr fontId="97"/>
  </si>
  <si>
    <t>点検事項</t>
    <rPh sb="0" eb="2">
      <t>テンケン</t>
    </rPh>
    <rPh sb="2" eb="4">
      <t>ジコウ</t>
    </rPh>
    <phoneticPr fontId="97"/>
  </si>
  <si>
    <t>点検結果</t>
    <rPh sb="0" eb="2">
      <t>テンケン</t>
    </rPh>
    <rPh sb="2" eb="4">
      <t>ケッカ</t>
    </rPh>
    <phoneticPr fontId="97"/>
  </si>
  <si>
    <t>処遇改善計画書</t>
    <rPh sb="0" eb="2">
      <t>ショグウ</t>
    </rPh>
    <rPh sb="2" eb="4">
      <t>カイゼン</t>
    </rPh>
    <rPh sb="4" eb="7">
      <t>ケイカクショ</t>
    </rPh>
    <phoneticPr fontId="5"/>
  </si>
  <si>
    <t>公表済（直近の公表年度：</t>
    <phoneticPr fontId="5"/>
  </si>
  <si>
    <t>年度）</t>
    <rPh sb="0" eb="2">
      <t>ネンド</t>
    </rPh>
    <phoneticPr fontId="5"/>
  </si>
  <si>
    <t>未公表</t>
    <phoneticPr fontId="5"/>
  </si>
  <si>
    <r>
      <t>あり</t>
    </r>
    <r>
      <rPr>
        <sz val="10"/>
        <color theme="1"/>
        <rFont val="ＭＳ Ｐゴシック"/>
        <family val="3"/>
        <charset val="128"/>
      </rPr>
      <t>　(生活介護・自立訓練・児童発達支援・放課後等デイサービス)　</t>
    </r>
    <phoneticPr fontId="5"/>
  </si>
  <si>
    <t>・</t>
    <phoneticPr fontId="5"/>
  </si>
  <si>
    <t>介護給付費算定に係る体制（該当する項目の□を■にしてください。）</t>
    <rPh sb="0" eb="2">
      <t>カイゴ</t>
    </rPh>
    <rPh sb="2" eb="5">
      <t>キュウフヒ</t>
    </rPh>
    <rPh sb="5" eb="7">
      <t>サンテイ</t>
    </rPh>
    <rPh sb="8" eb="9">
      <t>カカ</t>
    </rPh>
    <rPh sb="10" eb="12">
      <t>タイセイ</t>
    </rPh>
    <phoneticPr fontId="5"/>
  </si>
  <si>
    <t>大規模型Ⅰ</t>
    <phoneticPr fontId="5"/>
  </si>
  <si>
    <t>大規模Ⅱ</t>
    <phoneticPr fontId="5"/>
  </si>
  <si>
    <t>なし　　　　　　・</t>
    <phoneticPr fontId="5"/>
  </si>
  <si>
    <t>看護職員</t>
    <phoneticPr fontId="5"/>
  </si>
  <si>
    <t>介護職員　　　</t>
    <phoneticPr fontId="5"/>
  </si>
  <si>
    <t>減算型</t>
    <rPh sb="0" eb="3">
      <t>ゲンサンガタ</t>
    </rPh>
    <phoneticPr fontId="72"/>
  </si>
  <si>
    <t>基準型</t>
    <phoneticPr fontId="5"/>
  </si>
  <si>
    <t>なし</t>
    <phoneticPr fontId="72"/>
  </si>
  <si>
    <t>対応不可</t>
    <rPh sb="0" eb="4">
      <t>タイオウフカ</t>
    </rPh>
    <phoneticPr fontId="72"/>
  </si>
  <si>
    <t>加算Ⅰ</t>
    <rPh sb="0" eb="2">
      <t>カサン</t>
    </rPh>
    <phoneticPr fontId="5"/>
  </si>
  <si>
    <t>加算Ⅱ</t>
    <rPh sb="0" eb="2">
      <t>カサン</t>
    </rPh>
    <phoneticPr fontId="5"/>
  </si>
  <si>
    <t>加算Ⅰイ</t>
    <rPh sb="0" eb="2">
      <t>カサン</t>
    </rPh>
    <phoneticPr fontId="5"/>
  </si>
  <si>
    <t>加算Ⅰロ</t>
    <rPh sb="0" eb="2">
      <t>カサン</t>
    </rPh>
    <phoneticPr fontId="5"/>
  </si>
  <si>
    <t>加算Ⅲ</t>
    <rPh sb="0" eb="2">
      <t>カサン</t>
    </rPh>
    <phoneticPr fontId="5"/>
  </si>
  <si>
    <t>加算Ⅳ</t>
    <rPh sb="0" eb="2">
      <t>カサン</t>
    </rPh>
    <phoneticPr fontId="5"/>
  </si>
  <si>
    <t>通常規模型　　・</t>
    <rPh sb="0" eb="2">
      <t>ツウジョウ</t>
    </rPh>
    <rPh sb="2" eb="4">
      <t>キボ</t>
    </rPh>
    <rPh sb="4" eb="5">
      <t>カタ</t>
    </rPh>
    <phoneticPr fontId="5"/>
  </si>
  <si>
    <t>　　・</t>
    <phoneticPr fontId="5"/>
  </si>
  <si>
    <t>あり</t>
    <phoneticPr fontId="5"/>
  </si>
  <si>
    <t>対応可</t>
    <rPh sb="0" eb="3">
      <t>タイオウカ</t>
    </rPh>
    <phoneticPr fontId="5"/>
  </si>
  <si>
    <t>なし　・</t>
    <phoneticPr fontId="5"/>
  </si>
  <si>
    <r>
      <t>加算Ⅰ</t>
    </r>
    <r>
      <rPr>
        <sz val="9"/>
        <color theme="1"/>
        <rFont val="ＭＳ ゴシック"/>
        <family val="3"/>
        <charset val="128"/>
      </rPr>
      <t>・</t>
    </r>
    <rPh sb="0" eb="2">
      <t>カサン</t>
    </rPh>
    <phoneticPr fontId="5"/>
  </si>
  <si>
    <r>
      <t>加算Ⅱ</t>
    </r>
    <r>
      <rPr>
        <sz val="9"/>
        <color theme="1"/>
        <rFont val="ＭＳ ゴシック"/>
        <family val="3"/>
        <charset val="128"/>
      </rPr>
      <t>・</t>
    </r>
    <rPh sb="0" eb="2">
      <t>カサン</t>
    </rPh>
    <phoneticPr fontId="5"/>
  </si>
  <si>
    <r>
      <t>加算Ⅲ</t>
    </r>
    <r>
      <rPr>
        <sz val="9"/>
        <color theme="1"/>
        <rFont val="ＭＳ ゴシック"/>
        <family val="3"/>
        <charset val="128"/>
      </rPr>
      <t>・</t>
    </r>
    <rPh sb="0" eb="2">
      <t>カサン</t>
    </rPh>
    <phoneticPr fontId="5"/>
  </si>
  <si>
    <t>加算Ⅴ(１)</t>
    <phoneticPr fontId="5"/>
  </si>
  <si>
    <t>加算Ⅴ(２)</t>
    <phoneticPr fontId="5"/>
  </si>
  <si>
    <t>加算Ⅴ(３)</t>
    <phoneticPr fontId="5"/>
  </si>
  <si>
    <t>加算Ⅴ(４)</t>
    <phoneticPr fontId="5"/>
  </si>
  <si>
    <t>加算Ⅴ(５)</t>
    <phoneticPr fontId="5"/>
  </si>
  <si>
    <t>加算Ⅴ(６)</t>
    <phoneticPr fontId="5"/>
  </si>
  <si>
    <t>加算Ⅴ(７)</t>
    <phoneticPr fontId="5"/>
  </si>
  <si>
    <t>加算Ⅴ(８)</t>
    <phoneticPr fontId="5"/>
  </si>
  <si>
    <t>加算Ⅴ(９)</t>
    <phoneticPr fontId="5"/>
  </si>
  <si>
    <t>加算Ⅴ(10)</t>
    <phoneticPr fontId="5"/>
  </si>
  <si>
    <t>加算Ⅴ(11)</t>
    <phoneticPr fontId="5"/>
  </si>
  <si>
    <t>加算Ⅴ(12)</t>
    <phoneticPr fontId="5"/>
  </si>
  <si>
    <t>加算Ⅴ(13)</t>
    <phoneticPr fontId="5"/>
  </si>
  <si>
    <t>加算Ⅴ(14)</t>
    <phoneticPr fontId="5"/>
  </si>
  <si>
    <t>（　　／１００）</t>
  </si>
  <si>
    <t>該当無</t>
    <rPh sb="0" eb="2">
      <t>ガイトウ</t>
    </rPh>
    <rPh sb="2" eb="3">
      <t>ナシ</t>
    </rPh>
    <phoneticPr fontId="5"/>
  </si>
  <si>
    <t>・点検結果の判定について、該当する項目（適・不適・該当無）の□を■にしてください。</t>
    <rPh sb="25" eb="28">
      <t>ガイトウナシ</t>
    </rPh>
    <phoneticPr fontId="5"/>
  </si>
  <si>
    <t>規模の区分（令和　　年度）…該当する区分を■　</t>
    <rPh sb="0" eb="2">
      <t>キボ</t>
    </rPh>
    <rPh sb="3" eb="5">
      <t>クブン</t>
    </rPh>
    <rPh sb="6" eb="7">
      <t>レイ</t>
    </rPh>
    <rPh sb="7" eb="8">
      <t>ワ</t>
    </rPh>
    <rPh sb="10" eb="12">
      <t>ネンド</t>
    </rPh>
    <rPh sb="14" eb="16">
      <t>ガイトウ</t>
    </rPh>
    <rPh sb="18" eb="20">
      <t>クブン</t>
    </rPh>
    <phoneticPr fontId="5"/>
  </si>
  <si>
    <t>地域密着型　・</t>
    <phoneticPr fontId="5"/>
  </si>
  <si>
    <t>通常規模</t>
    <phoneticPr fontId="5"/>
  </si>
  <si>
    <t>大規模Ⅰ</t>
    <phoneticPr fontId="5"/>
  </si>
  <si>
    <t>なし</t>
    <phoneticPr fontId="5"/>
  </si>
  <si>
    <t>有</t>
    <rPh sb="0" eb="1">
      <t>ア</t>
    </rPh>
    <phoneticPr fontId="5"/>
  </si>
  <si>
    <t>無</t>
    <rPh sb="0" eb="1">
      <t>ナシ</t>
    </rPh>
    <phoneticPr fontId="5"/>
  </si>
  <si>
    <t>無</t>
    <rPh sb="0" eb="1">
      <t>ナ</t>
    </rPh>
    <phoneticPr fontId="5"/>
  </si>
  <si>
    <t>有</t>
    <rPh sb="0" eb="1">
      <t>ア</t>
    </rPh>
    <phoneticPr fontId="5"/>
  </si>
  <si>
    <t>無</t>
    <rPh sb="0" eb="1">
      <t>ナシ</t>
    </rPh>
    <phoneticPr fontId="5"/>
  </si>
  <si>
    <t>該当・</t>
    <rPh sb="0" eb="2">
      <t>ガイトウ</t>
    </rPh>
    <phoneticPr fontId="5"/>
  </si>
  <si>
    <t>非該当</t>
    <rPh sb="0" eb="3">
      <t>ヒガイトウ</t>
    </rPh>
    <phoneticPr fontId="5"/>
  </si>
  <si>
    <t>　２　令和○年○月（点検月）に算定実績のある加算・減算の算定について、「点検結果」欄の事項を満たしている場合に□を■にしてください。。</t>
    <rPh sb="3" eb="5">
      <t>レイワ</t>
    </rPh>
    <rPh sb="6" eb="7">
      <t>ネン</t>
    </rPh>
    <rPh sb="8" eb="9">
      <t>ツキ</t>
    </rPh>
    <rPh sb="10" eb="12">
      <t>テンケン</t>
    </rPh>
    <rPh sb="12" eb="13">
      <t>ツキ</t>
    </rPh>
    <rPh sb="15" eb="17">
      <t>サンテイ</t>
    </rPh>
    <rPh sb="17" eb="19">
      <t>ジッセキ</t>
    </rPh>
    <rPh sb="22" eb="24">
      <t>カサン</t>
    </rPh>
    <rPh sb="25" eb="27">
      <t>ゲンサン</t>
    </rPh>
    <rPh sb="28" eb="30">
      <t>サンテイ</t>
    </rPh>
    <rPh sb="36" eb="38">
      <t>テンケン</t>
    </rPh>
    <rPh sb="38" eb="40">
      <t>ケッカ</t>
    </rPh>
    <rPh sb="41" eb="42">
      <t>ラン</t>
    </rPh>
    <rPh sb="43" eb="45">
      <t>ジコウ</t>
    </rPh>
    <rPh sb="46" eb="47">
      <t>ミ</t>
    </rPh>
    <rPh sb="52" eb="54">
      <t>バアイ</t>
    </rPh>
    <phoneticPr fontId="5"/>
  </si>
  <si>
    <t xml:space="preserve"> 通所介護費加算点検シート（介護職員等処遇改善加算Ⅴのみ）</t>
    <rPh sb="1" eb="5">
      <t>ツウショカイゴ</t>
    </rPh>
    <rPh sb="6" eb="8">
      <t>カサン</t>
    </rPh>
    <rPh sb="8" eb="10">
      <t>テンケン</t>
    </rPh>
    <rPh sb="14" eb="25">
      <t>カイゴショクイントウショグウカイゼンカサン</t>
    </rPh>
    <phoneticPr fontId="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</si>
</sst>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人&quot;"/>
    <numFmt numFmtId="177" formatCode="#####&quot;円&quot;"/>
    <numFmt numFmtId="178" formatCode="0.0_);[Red]\(0.0\)"/>
    <numFmt numFmtId="179" formatCode="0.00_ "/>
    <numFmt numFmtId="180" formatCode="0.0_ "/>
    <numFmt numFmtId="181" formatCode="0_ "/>
    <numFmt numFmtId="182" formatCode="0_);\(0\)"/>
    <numFmt numFmtId="183" formatCode="#\ ?/2"/>
    <numFmt numFmtId="184" formatCode="#\ ?/4"/>
    <numFmt numFmtId="185" formatCode="#,##0.00_ ;[Red]\-#,##0.00\ "/>
    <numFmt numFmtId="186" formatCode="0;&quot;△ &quot;0"/>
    <numFmt numFmtId="187" formatCode="0.0"/>
    <numFmt numFmtId="188" formatCode="#,##0.0#"/>
    <numFmt numFmtId="189" formatCode="h:mm;@"/>
  </numFmts>
  <fonts count="1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9"/>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11"/>
      <color indexed="8"/>
      <name val="ＭＳ Ｐゴシック"/>
      <family val="3"/>
      <charset val="128"/>
    </font>
    <font>
      <sz val="11"/>
      <color indexed="10"/>
      <name val="ＭＳ Ｐゴシック"/>
      <family val="3"/>
      <charset val="128"/>
    </font>
    <font>
      <b/>
      <sz val="16"/>
      <name val="ＭＳ Ｐゴシック"/>
      <family val="3"/>
      <charset val="128"/>
    </font>
    <font>
      <b/>
      <sz val="9"/>
      <name val="ＭＳ Ｐゴシック"/>
      <family val="3"/>
      <charset val="128"/>
    </font>
    <font>
      <sz val="18"/>
      <name val="ＭＳ Ｐゴシック"/>
      <family val="3"/>
      <charset val="128"/>
    </font>
    <font>
      <sz val="11"/>
      <color indexed="55"/>
      <name val="ＭＳ Ｐゴシック"/>
      <family val="3"/>
      <charset val="128"/>
    </font>
    <font>
      <sz val="11"/>
      <color indexed="19"/>
      <name val="ＭＳ Ｐゴシック"/>
      <family val="3"/>
      <charset val="128"/>
    </font>
    <font>
      <sz val="11"/>
      <color indexed="12"/>
      <name val="ＭＳ Ｐゴシック"/>
      <family val="3"/>
      <charset val="128"/>
    </font>
    <font>
      <b/>
      <sz val="9"/>
      <color indexed="81"/>
      <name val="ＭＳ Ｐゴシック"/>
      <family val="3"/>
      <charset val="128"/>
    </font>
    <font>
      <b/>
      <sz val="14"/>
      <name val="ＭＳ ゴシック"/>
      <family val="3"/>
      <charset val="128"/>
    </font>
    <font>
      <u/>
      <sz val="9"/>
      <name val="ＭＳ ゴシック"/>
      <family val="3"/>
      <charset val="128"/>
    </font>
    <font>
      <strike/>
      <sz val="9"/>
      <name val="ＭＳ ゴシック"/>
      <family val="3"/>
      <charset val="128"/>
    </font>
    <font>
      <b/>
      <sz val="9"/>
      <name val="ＭＳ ゴシック"/>
      <family val="3"/>
      <charset val="128"/>
    </font>
    <font>
      <b/>
      <u/>
      <sz val="9"/>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1"/>
      <color rgb="FFFF0000"/>
      <name val="ＭＳ ゴシック"/>
      <family val="3"/>
      <charset val="128"/>
    </font>
    <font>
      <sz val="10"/>
      <color theme="1"/>
      <name val="ＭＳ Ｐゴシック"/>
      <family val="3"/>
      <charset val="128"/>
    </font>
    <font>
      <b/>
      <sz val="14"/>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sz val="11"/>
      <color theme="1"/>
      <name val="ＭＳ Ｐゴシック"/>
      <family val="3"/>
      <charset val="128"/>
    </font>
    <font>
      <sz val="8"/>
      <color theme="1"/>
      <name val="ＭＳ ゴシック"/>
      <family val="3"/>
      <charset val="128"/>
    </font>
    <font>
      <sz val="6"/>
      <color theme="1"/>
      <name val="ＭＳ ゴシック"/>
      <family val="3"/>
      <charset val="128"/>
    </font>
    <font>
      <sz val="8"/>
      <color theme="1"/>
      <name val="ＭＳ Ｐゴシック"/>
      <family val="3"/>
      <charset val="128"/>
    </font>
    <font>
      <sz val="9"/>
      <color theme="1"/>
      <name val="ＭＳ Ｐゴシック"/>
      <family val="3"/>
      <charset val="128"/>
    </font>
    <font>
      <sz val="10"/>
      <color theme="1"/>
      <name val="ＭＳ 明朝"/>
      <family val="1"/>
      <charset val="128"/>
    </font>
    <font>
      <b/>
      <sz val="16"/>
      <color theme="1"/>
      <name val="ＭＳ ゴシック"/>
      <family val="3"/>
      <charset val="128"/>
    </font>
    <font>
      <sz val="11"/>
      <color theme="1"/>
      <name val="ＭＳ ゴシック"/>
      <family val="3"/>
      <charset val="128"/>
    </font>
    <font>
      <sz val="12"/>
      <color theme="1"/>
      <name val="ＭＳ ゴシック"/>
      <family val="3"/>
      <charset val="128"/>
    </font>
    <font>
      <sz val="7"/>
      <color theme="1"/>
      <name val="ＭＳ ゴシック"/>
      <family val="3"/>
      <charset val="128"/>
    </font>
    <font>
      <sz val="14"/>
      <color theme="1"/>
      <name val="ＭＳ ゴシック"/>
      <family val="3"/>
      <charset val="128"/>
    </font>
    <font>
      <sz val="14"/>
      <color theme="1"/>
      <name val="ＭＳ Ｐゴシック"/>
      <family val="3"/>
      <charset val="128"/>
    </font>
    <font>
      <sz val="7"/>
      <name val="ＭＳ Ｐゴシック"/>
      <family val="3"/>
      <charset val="128"/>
    </font>
    <font>
      <sz val="5"/>
      <color theme="1"/>
      <name val="ＭＳ ゴシック"/>
      <family val="3"/>
      <charset val="128"/>
    </font>
    <font>
      <sz val="6"/>
      <color theme="1"/>
      <name val="ＭＳ Ｐゴシック"/>
      <family val="3"/>
      <charset val="128"/>
    </font>
    <font>
      <sz val="18"/>
      <color theme="3"/>
      <name val="ＭＳ Ｐゴシック"/>
      <family val="2"/>
      <charset val="128"/>
      <scheme val="major"/>
    </font>
    <font>
      <b/>
      <sz val="11"/>
      <color theme="1"/>
      <name val="ＭＳ Ｐゴシック"/>
      <family val="2"/>
      <charset val="128"/>
      <scheme val="minor"/>
    </font>
    <font>
      <sz val="6"/>
      <name val="ＭＳ Ｐゴシック"/>
      <family val="2"/>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sz val="11"/>
      <name val="ＭＳ Ｐゴシック"/>
      <family val="3"/>
    </font>
    <font>
      <sz val="11"/>
      <name val="ＭＳ ゴシック"/>
      <family val="3"/>
    </font>
    <font>
      <sz val="6"/>
      <name val="ＭＳ Ｐゴシック"/>
      <family val="3"/>
    </font>
    <font>
      <b/>
      <sz val="14"/>
      <name val="ＭＳ ゴシック"/>
      <family val="3"/>
    </font>
    <font>
      <sz val="12"/>
      <name val="ＭＳ Ｐゴシック"/>
      <family val="3"/>
    </font>
    <font>
      <sz val="7"/>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0" tint="-0.24994659260841701"/>
        <bgColor indexed="64"/>
      </patternFill>
    </fill>
  </fills>
  <borders count="3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right style="double">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dotted">
        <color indexed="64"/>
      </right>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bottom style="double">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thin">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dotted">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ashDot">
        <color auto="1"/>
      </left>
      <right/>
      <top style="dashDot">
        <color auto="1"/>
      </top>
      <bottom style="dashDot">
        <color auto="1"/>
      </bottom>
      <diagonal/>
    </border>
    <border>
      <left/>
      <right/>
      <top style="dashDot">
        <color auto="1"/>
      </top>
      <bottom style="dashDot">
        <color auto="1"/>
      </bottom>
      <diagonal/>
    </border>
    <border>
      <left/>
      <right style="dashDot">
        <color auto="1"/>
      </right>
      <top style="dashDot">
        <color auto="1"/>
      </top>
      <bottom style="dashDot">
        <color auto="1"/>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dotted">
        <color indexed="64"/>
      </left>
      <right style="thin">
        <color indexed="64"/>
      </right>
      <top style="thin">
        <color indexed="64"/>
      </top>
      <bottom style="dashed">
        <color indexed="64"/>
      </bottom>
      <diagonal/>
    </border>
    <border>
      <left/>
      <right style="double">
        <color indexed="64"/>
      </right>
      <top style="thin">
        <color indexed="64"/>
      </top>
      <bottom style="double">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s>
  <cellStyleXfs count="67">
    <xf numFmtId="0" fontId="0" fillId="0" borderId="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3"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7" fillId="4" borderId="0" applyNumberFormat="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95" fillId="0" borderId="0">
      <alignment vertical="center"/>
    </xf>
    <xf numFmtId="0" fontId="3" fillId="0" borderId="0"/>
  </cellStyleXfs>
  <cellXfs count="2149">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13" fillId="0" borderId="0" xfId="0" applyFont="1">
      <alignment vertical="center"/>
    </xf>
    <xf numFmtId="0" fontId="11" fillId="0" borderId="0" xfId="55" applyFont="1" applyAlignment="1">
      <alignment vertical="center"/>
    </xf>
    <xf numFmtId="0" fontId="11" fillId="0" borderId="0" xfId="55" applyFont="1" applyBorder="1" applyAlignment="1">
      <alignment horizontal="center" vertical="center"/>
    </xf>
    <xf numFmtId="0" fontId="11" fillId="0" borderId="0" xfId="55" applyFont="1" applyBorder="1" applyAlignment="1">
      <alignment vertical="center"/>
    </xf>
    <xf numFmtId="0" fontId="12" fillId="0" borderId="0" xfId="50" applyFont="1" applyAlignment="1">
      <alignment vertical="center" wrapText="1"/>
    </xf>
    <xf numFmtId="0" fontId="12" fillId="0" borderId="0" xfId="50" applyFont="1" applyAlignment="1">
      <alignment horizontal="center" vertical="center" wrapText="1"/>
    </xf>
    <xf numFmtId="0" fontId="12" fillId="0" borderId="0" xfId="50" applyFont="1" applyAlignment="1">
      <alignment horizontal="left" vertical="center" shrinkToFit="1"/>
    </xf>
    <xf numFmtId="0" fontId="14" fillId="0" borderId="0" xfId="50" applyFont="1" applyAlignment="1">
      <alignment horizontal="left" vertical="center" wrapText="1"/>
    </xf>
    <xf numFmtId="0" fontId="11" fillId="0" borderId="0" xfId="58" applyFont="1" applyAlignment="1">
      <alignment vertical="center"/>
    </xf>
    <xf numFmtId="0" fontId="11" fillId="0" borderId="0" xfId="58" applyFont="1" applyBorder="1" applyAlignment="1">
      <alignment horizontal="center" vertical="center"/>
    </xf>
    <xf numFmtId="0" fontId="10" fillId="0" borderId="0" xfId="58" applyFont="1" applyAlignment="1">
      <alignment vertical="center" wrapText="1"/>
    </xf>
    <xf numFmtId="0" fontId="10" fillId="0" borderId="0" xfId="58" applyFont="1" applyAlignment="1">
      <alignment vertical="top" wrapText="1"/>
    </xf>
    <xf numFmtId="0" fontId="10" fillId="0" borderId="0" xfId="58" applyFont="1" applyAlignment="1">
      <alignment horizontal="center" vertical="center"/>
    </xf>
    <xf numFmtId="0" fontId="11" fillId="0" borderId="0" xfId="58" applyFont="1"/>
    <xf numFmtId="0" fontId="10" fillId="0" borderId="0" xfId="58" applyFont="1"/>
    <xf numFmtId="0" fontId="11" fillId="0" borderId="0" xfId="0" applyFont="1" applyAlignment="1">
      <alignment vertical="top"/>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0" xfId="55" applyFont="1"/>
    <xf numFmtId="0" fontId="13" fillId="0" borderId="14" xfId="55" applyFont="1" applyBorder="1" applyAlignment="1">
      <alignment horizontal="right" vertical="center"/>
    </xf>
    <xf numFmtId="0" fontId="13" fillId="0" borderId="14" xfId="55" applyFont="1" applyBorder="1" applyAlignment="1">
      <alignment vertical="center"/>
    </xf>
    <xf numFmtId="0" fontId="13" fillId="0" borderId="0" xfId="55" applyFont="1" applyAlignment="1">
      <alignment vertical="top" wrapText="1"/>
    </xf>
    <xf numFmtId="0" fontId="13" fillId="0" borderId="0" xfId="55" quotePrefix="1" applyFont="1" applyBorder="1" applyAlignment="1">
      <alignment horizontal="right" vertical="top" wrapText="1"/>
    </xf>
    <xf numFmtId="0" fontId="10" fillId="0" borderId="0" xfId="58" applyFont="1" applyAlignment="1">
      <alignment vertical="top"/>
    </xf>
    <xf numFmtId="0" fontId="10" fillId="0" borderId="0" xfId="58" applyFont="1" applyBorder="1" applyAlignment="1"/>
    <xf numFmtId="0" fontId="10" fillId="0" borderId="0" xfId="58" applyFont="1" applyBorder="1" applyAlignment="1">
      <alignment shrinkToFit="1"/>
    </xf>
    <xf numFmtId="0" fontId="10" fillId="0" borderId="0" xfId="0" applyFont="1" applyBorder="1" applyAlignment="1">
      <alignment vertical="center"/>
    </xf>
    <xf numFmtId="0" fontId="13" fillId="0" borderId="0" xfId="55" applyFont="1" applyBorder="1" applyAlignment="1">
      <alignment vertical="center"/>
    </xf>
    <xf numFmtId="0" fontId="9" fillId="0" borderId="0" xfId="0" applyFont="1" applyBorder="1" applyAlignment="1">
      <alignment vertical="center"/>
    </xf>
    <xf numFmtId="0" fontId="13" fillId="0" borderId="0" xfId="0" applyFont="1" applyFill="1" applyBorder="1" applyAlignment="1">
      <alignment horizontal="left" vertical="center"/>
    </xf>
    <xf numFmtId="0" fontId="18" fillId="0" borderId="0" xfId="0" applyFont="1" applyFill="1" applyBorder="1" applyAlignment="1">
      <alignment horizontal="left" vertical="center"/>
    </xf>
    <xf numFmtId="0" fontId="12" fillId="24" borderId="15" xfId="50" applyFont="1" applyFill="1" applyBorder="1" applyAlignment="1">
      <alignment horizontal="center" vertical="center" wrapText="1"/>
    </xf>
    <xf numFmtId="0" fontId="12" fillId="0" borderId="0" xfId="50" applyFont="1">
      <alignment vertical="center"/>
    </xf>
    <xf numFmtId="0" fontId="12" fillId="24" borderId="15" xfId="49" applyFont="1" applyFill="1" applyBorder="1" applyAlignment="1">
      <alignment horizontal="center" vertical="center" shrinkToFit="1"/>
    </xf>
    <xf numFmtId="0" fontId="9" fillId="0" borderId="0" xfId="50" applyFont="1">
      <alignment vertical="center"/>
    </xf>
    <xf numFmtId="0" fontId="9" fillId="0" borderId="15" xfId="50" applyFont="1" applyBorder="1" applyAlignment="1">
      <alignment horizontal="center" vertical="center"/>
    </xf>
    <xf numFmtId="0" fontId="9" fillId="0" borderId="25" xfId="50" applyFont="1" applyBorder="1" applyAlignment="1">
      <alignment vertical="center"/>
    </xf>
    <xf numFmtId="0" fontId="9" fillId="0" borderId="27" xfId="50" applyFont="1" applyBorder="1" applyAlignment="1">
      <alignment vertical="center"/>
    </xf>
    <xf numFmtId="0" fontId="9" fillId="0" borderId="26" xfId="50" applyFont="1" applyBorder="1" applyAlignment="1">
      <alignment vertical="center"/>
    </xf>
    <xf numFmtId="0" fontId="9" fillId="0" borderId="15" xfId="50" applyFont="1" applyBorder="1" applyAlignment="1">
      <alignment vertical="center"/>
    </xf>
    <xf numFmtId="0" fontId="9" fillId="0" borderId="0" xfId="50" applyFont="1" applyAlignment="1">
      <alignment vertical="center"/>
    </xf>
    <xf numFmtId="0" fontId="12" fillId="0" borderId="0" xfId="51" applyFont="1">
      <alignment vertical="center"/>
    </xf>
    <xf numFmtId="0" fontId="12" fillId="0" borderId="0" xfId="49" applyFont="1">
      <alignment vertical="center"/>
    </xf>
    <xf numFmtId="0" fontId="12" fillId="0" borderId="25" xfId="50" applyFont="1" applyBorder="1" applyAlignment="1">
      <alignment vertical="center"/>
    </xf>
    <xf numFmtId="0" fontId="12" fillId="0" borderId="27" xfId="50" applyFont="1" applyBorder="1" applyAlignment="1">
      <alignment vertical="center"/>
    </xf>
    <xf numFmtId="0" fontId="12" fillId="0" borderId="0" xfId="50" applyFont="1" applyAlignment="1">
      <alignment horizontal="left" vertical="center" wrapText="1"/>
    </xf>
    <xf numFmtId="0" fontId="12" fillId="0" borderId="0" xfId="50" applyFont="1" applyAlignment="1">
      <alignment horizontal="center" vertical="center" shrinkToFit="1"/>
    </xf>
    <xf numFmtId="0" fontId="12" fillId="0" borderId="0" xfId="50" applyFont="1" applyAlignment="1">
      <alignment horizontal="center" vertical="center"/>
    </xf>
    <xf numFmtId="0" fontId="13" fillId="24" borderId="15" xfId="0" applyFont="1" applyFill="1" applyBorder="1" applyAlignment="1">
      <alignment horizontal="center" vertical="center" wrapText="1"/>
    </xf>
    <xf numFmtId="0" fontId="21" fillId="0" borderId="0" xfId="54" applyNumberFormat="1" applyFont="1" applyAlignment="1">
      <alignment vertical="center"/>
    </xf>
    <xf numFmtId="0" fontId="13" fillId="0" borderId="0" xfId="0" applyNumberFormat="1" applyFont="1">
      <alignment vertical="center"/>
    </xf>
    <xf numFmtId="0" fontId="22" fillId="0" borderId="0" xfId="54" applyNumberFormat="1" applyFont="1" applyFill="1" applyAlignment="1">
      <alignment vertical="center"/>
    </xf>
    <xf numFmtId="0" fontId="13" fillId="0" borderId="15" xfId="0" applyNumberFormat="1" applyFont="1" applyBorder="1" applyAlignment="1">
      <alignment horizontal="right" vertical="center"/>
    </xf>
    <xf numFmtId="180" fontId="13" fillId="25" borderId="15" xfId="0" applyNumberFormat="1" applyFont="1" applyFill="1" applyBorder="1">
      <alignment vertical="center"/>
    </xf>
    <xf numFmtId="0" fontId="13" fillId="0" borderId="15" xfId="0" applyNumberFormat="1" applyFont="1" applyBorder="1">
      <alignment vertical="center"/>
    </xf>
    <xf numFmtId="49" fontId="13" fillId="26" borderId="13" xfId="0" applyNumberFormat="1" applyFont="1" applyFill="1" applyBorder="1">
      <alignment vertical="center"/>
    </xf>
    <xf numFmtId="180" fontId="13" fillId="26" borderId="10" xfId="0" applyNumberFormat="1" applyFont="1" applyFill="1" applyBorder="1">
      <alignment vertical="center"/>
    </xf>
    <xf numFmtId="0" fontId="13" fillId="0" borderId="22" xfId="0" applyNumberFormat="1" applyFont="1" applyBorder="1">
      <alignment vertical="center"/>
    </xf>
    <xf numFmtId="0" fontId="13" fillId="0" borderId="13" xfId="0" applyNumberFormat="1" applyFont="1" applyBorder="1">
      <alignment vertical="center"/>
    </xf>
    <xf numFmtId="0" fontId="13" fillId="0" borderId="28" xfId="0" applyNumberFormat="1" applyFont="1" applyBorder="1">
      <alignment vertical="center"/>
    </xf>
    <xf numFmtId="0" fontId="13" fillId="0" borderId="14" xfId="0" applyNumberFormat="1" applyFont="1" applyBorder="1">
      <alignment vertical="center"/>
    </xf>
    <xf numFmtId="0" fontId="13" fillId="0" borderId="0" xfId="0" applyNumberFormat="1" applyFont="1" applyBorder="1">
      <alignment vertical="center"/>
    </xf>
    <xf numFmtId="178" fontId="8" fillId="0" borderId="0" xfId="0" applyNumberFormat="1" applyFont="1" applyBorder="1" applyAlignment="1">
      <alignment vertical="center"/>
    </xf>
    <xf numFmtId="180" fontId="13" fillId="25" borderId="29" xfId="0" applyNumberFormat="1" applyFont="1" applyFill="1" applyBorder="1">
      <alignment vertical="center"/>
    </xf>
    <xf numFmtId="0" fontId="13" fillId="0" borderId="30" xfId="0" applyNumberFormat="1" applyFont="1" applyBorder="1">
      <alignment vertical="center"/>
    </xf>
    <xf numFmtId="49" fontId="13" fillId="26" borderId="28" xfId="0" applyNumberFormat="1" applyFont="1" applyFill="1" applyBorder="1">
      <alignment vertical="center"/>
    </xf>
    <xf numFmtId="180" fontId="13" fillId="26" borderId="31" xfId="0" applyNumberFormat="1" applyFont="1" applyFill="1" applyBorder="1">
      <alignment vertical="center"/>
    </xf>
    <xf numFmtId="180" fontId="13" fillId="26" borderId="15" xfId="0" applyNumberFormat="1" applyFont="1" applyFill="1" applyBorder="1">
      <alignment vertical="center"/>
    </xf>
    <xf numFmtId="0" fontId="13" fillId="0" borderId="32" xfId="0" applyNumberFormat="1" applyFont="1" applyBorder="1">
      <alignment vertical="center"/>
    </xf>
    <xf numFmtId="0" fontId="13" fillId="26" borderId="33" xfId="0" applyNumberFormat="1" applyFont="1" applyFill="1" applyBorder="1">
      <alignment vertical="center"/>
    </xf>
    <xf numFmtId="180" fontId="13" fillId="26" borderId="34" xfId="0" applyNumberFormat="1" applyFont="1" applyFill="1" applyBorder="1">
      <alignment vertical="center"/>
    </xf>
    <xf numFmtId="0" fontId="13" fillId="0" borderId="35" xfId="0" applyNumberFormat="1" applyFont="1" applyBorder="1">
      <alignment vertical="center"/>
    </xf>
    <xf numFmtId="0" fontId="13" fillId="0" borderId="0" xfId="0" applyNumberFormat="1" applyFont="1" applyAlignment="1">
      <alignment vertical="center"/>
    </xf>
    <xf numFmtId="180" fontId="13" fillId="26" borderId="36" xfId="0" applyNumberFormat="1" applyFont="1" applyFill="1" applyBorder="1">
      <alignment vertical="center"/>
    </xf>
    <xf numFmtId="0" fontId="8" fillId="0" borderId="14" xfId="0" applyNumberFormat="1" applyFont="1" applyBorder="1" applyAlignment="1">
      <alignment horizontal="left" vertical="center"/>
    </xf>
    <xf numFmtId="178" fontId="8" fillId="0" borderId="0" xfId="0" applyNumberFormat="1" applyFont="1" applyAlignment="1">
      <alignment horizontal="left" vertical="center"/>
    </xf>
    <xf numFmtId="178" fontId="8" fillId="0" borderId="0" xfId="0" applyNumberFormat="1" applyFont="1" applyAlignment="1">
      <alignment vertical="center"/>
    </xf>
    <xf numFmtId="49" fontId="13" fillId="0" borderId="0" xfId="0" applyNumberFormat="1" applyFont="1">
      <alignment vertical="center"/>
    </xf>
    <xf numFmtId="0" fontId="13" fillId="0" borderId="0" xfId="0" applyNumberFormat="1" applyFont="1" applyAlignment="1">
      <alignment horizontal="right" vertical="center"/>
    </xf>
    <xf numFmtId="181" fontId="13" fillId="26" borderId="36" xfId="0" applyNumberFormat="1" applyFont="1" applyFill="1" applyBorder="1" applyAlignment="1">
      <alignment vertical="center"/>
    </xf>
    <xf numFmtId="180" fontId="13" fillId="26" borderId="37" xfId="0" applyNumberFormat="1" applyFont="1" applyFill="1" applyBorder="1">
      <alignment vertical="center"/>
    </xf>
    <xf numFmtId="178" fontId="10" fillId="0" borderId="0" xfId="0" applyNumberFormat="1" applyFont="1" applyBorder="1" applyAlignment="1">
      <alignment vertical="center"/>
    </xf>
    <xf numFmtId="0" fontId="13" fillId="0" borderId="0" xfId="0" applyNumberFormat="1" applyFont="1" applyBorder="1" applyAlignment="1">
      <alignment vertical="center" wrapText="1"/>
    </xf>
    <xf numFmtId="0" fontId="13" fillId="0" borderId="14" xfId="0" applyNumberFormat="1" applyFont="1" applyBorder="1" applyAlignment="1">
      <alignment vertical="center"/>
    </xf>
    <xf numFmtId="0" fontId="13" fillId="0" borderId="0" xfId="0" applyNumberFormat="1" applyFont="1" applyBorder="1" applyAlignment="1">
      <alignment vertical="center"/>
    </xf>
    <xf numFmtId="0" fontId="1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xf>
    <xf numFmtId="0" fontId="0" fillId="0" borderId="13"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25" xfId="0" applyBorder="1" applyAlignment="1" applyProtection="1">
      <alignment horizontal="center" vertical="center"/>
    </xf>
    <xf numFmtId="0" fontId="0" fillId="0" borderId="15" xfId="0" applyBorder="1" applyAlignment="1" applyProtection="1">
      <alignment horizontal="center" vertical="center"/>
    </xf>
    <xf numFmtId="0" fontId="0" fillId="0" borderId="26" xfId="0" applyBorder="1" applyAlignment="1" applyProtection="1">
      <alignment horizontal="center" vertical="center"/>
    </xf>
    <xf numFmtId="0" fontId="24" fillId="27" borderId="39" xfId="0" applyFont="1" applyFill="1" applyBorder="1" applyAlignment="1" applyProtection="1">
      <alignment vertical="center"/>
      <protection locked="0"/>
    </xf>
    <xf numFmtId="0" fontId="24" fillId="27" borderId="40" xfId="0" applyFont="1" applyFill="1" applyBorder="1" applyAlignment="1" applyProtection="1">
      <alignment vertical="center"/>
      <protection locked="0"/>
    </xf>
    <xf numFmtId="0" fontId="25" fillId="27" borderId="40" xfId="0" applyFont="1" applyFill="1" applyBorder="1" applyAlignment="1" applyProtection="1">
      <alignment vertical="center"/>
      <protection locked="0"/>
    </xf>
    <xf numFmtId="0" fontId="24" fillId="27" borderId="42" xfId="0" applyFont="1" applyFill="1" applyBorder="1" applyAlignment="1" applyProtection="1">
      <alignment vertical="center"/>
      <protection locked="0"/>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185" fontId="26" fillId="0" borderId="25" xfId="33" applyNumberFormat="1" applyFont="1" applyFill="1" applyBorder="1" applyAlignment="1" applyProtection="1">
      <alignment vertical="center"/>
      <protection locked="0"/>
    </xf>
    <xf numFmtId="0" fontId="26" fillId="0" borderId="38" xfId="0" applyFont="1" applyBorder="1" applyAlignment="1" applyProtection="1">
      <alignment vertical="center"/>
      <protection locked="0"/>
    </xf>
    <xf numFmtId="38" fontId="26" fillId="0" borderId="26" xfId="33" applyFont="1" applyBorder="1" applyAlignment="1" applyProtection="1">
      <alignment vertical="center"/>
      <protection locked="0"/>
    </xf>
    <xf numFmtId="179" fontId="26" fillId="0" borderId="26" xfId="0" applyNumberFormat="1" applyFont="1" applyBorder="1">
      <alignment vertical="center"/>
    </xf>
    <xf numFmtId="182" fontId="3" fillId="28" borderId="38" xfId="0" applyNumberFormat="1" applyFont="1" applyFill="1" applyBorder="1" applyAlignment="1" applyProtection="1">
      <alignment vertical="center"/>
      <protection locked="0"/>
    </xf>
    <xf numFmtId="182" fontId="3" fillId="28" borderId="26" xfId="0" applyNumberFormat="1" applyFont="1" applyFill="1" applyBorder="1" applyAlignment="1" applyProtection="1">
      <alignment vertical="center"/>
      <protection locked="0"/>
    </xf>
    <xf numFmtId="182" fontId="3" fillId="28" borderId="27" xfId="0" applyNumberFormat="1" applyFont="1" applyFill="1" applyBorder="1" applyAlignment="1" applyProtection="1">
      <alignment vertical="center"/>
      <protection locked="0"/>
    </xf>
    <xf numFmtId="182" fontId="3" fillId="28" borderId="55" xfId="0" applyNumberFormat="1" applyFont="1" applyFill="1" applyBorder="1" applyAlignment="1" applyProtection="1">
      <alignment vertical="center"/>
      <protection locked="0"/>
    </xf>
    <xf numFmtId="12" fontId="0" fillId="29" borderId="56" xfId="0" quotePrefix="1" applyNumberFormat="1" applyFill="1" applyBorder="1" applyAlignment="1">
      <alignment horizontal="center" vertical="center"/>
    </xf>
    <xf numFmtId="0" fontId="0" fillId="29" borderId="56" xfId="0" applyFill="1" applyBorder="1" applyAlignment="1">
      <alignment horizontal="center" vertical="center"/>
    </xf>
    <xf numFmtId="0" fontId="15" fillId="0" borderId="54" xfId="0" applyFont="1" applyFill="1" applyBorder="1" applyAlignment="1">
      <alignment horizontal="left" vertical="center" wrapText="1"/>
    </xf>
    <xf numFmtId="0" fontId="15" fillId="0" borderId="15" xfId="0" applyFont="1" applyFill="1" applyBorder="1" applyAlignment="1">
      <alignment vertical="center" wrapText="1"/>
    </xf>
    <xf numFmtId="0" fontId="15" fillId="0" borderId="38" xfId="53" applyFont="1" applyFill="1" applyBorder="1" applyAlignment="1">
      <alignment vertical="center" wrapText="1"/>
    </xf>
    <xf numFmtId="0" fontId="7" fillId="0" borderId="38" xfId="53" applyFont="1" applyFill="1" applyBorder="1" applyAlignment="1">
      <alignment horizontal="left" vertical="center" wrapText="1"/>
    </xf>
    <xf numFmtId="0" fontId="15" fillId="0" borderId="38" xfId="53" applyFont="1" applyFill="1" applyBorder="1" applyAlignment="1">
      <alignment horizontal="left" vertical="center" wrapText="1"/>
    </xf>
    <xf numFmtId="0" fontId="15" fillId="0" borderId="0" xfId="53" applyFont="1" applyFill="1">
      <alignment vertical="center"/>
    </xf>
    <xf numFmtId="0" fontId="15" fillId="0" borderId="26" xfId="53" applyFont="1" applyFill="1" applyBorder="1" applyAlignment="1">
      <alignment vertical="center" wrapText="1"/>
    </xf>
    <xf numFmtId="0" fontId="15" fillId="0" borderId="61" xfId="53" applyFont="1" applyFill="1" applyBorder="1" applyAlignment="1">
      <alignment vertical="center" wrapText="1"/>
    </xf>
    <xf numFmtId="0" fontId="15" fillId="0" borderId="15" xfId="53" applyFont="1" applyFill="1" applyBorder="1" applyAlignment="1">
      <alignment vertical="center" wrapText="1"/>
    </xf>
    <xf numFmtId="0" fontId="15" fillId="0" borderId="27" xfId="53" applyFont="1" applyFill="1" applyBorder="1" applyAlignment="1">
      <alignment vertical="center" wrapText="1"/>
    </xf>
    <xf numFmtId="0" fontId="28" fillId="0" borderId="0" xfId="50" applyFont="1" applyAlignment="1">
      <alignment vertical="center"/>
    </xf>
    <xf numFmtId="0" fontId="28" fillId="0" borderId="0" xfId="50" applyFont="1" applyAlignment="1">
      <alignment horizontal="center" vertical="center"/>
    </xf>
    <xf numFmtId="0" fontId="12" fillId="0" borderId="0" xfId="50" applyFont="1" applyAlignment="1">
      <alignment vertical="center"/>
    </xf>
    <xf numFmtId="0" fontId="12" fillId="24" borderId="15" xfId="52" applyFont="1" applyFill="1" applyBorder="1" applyAlignment="1">
      <alignment horizontal="center" vertical="center"/>
    </xf>
    <xf numFmtId="0" fontId="12" fillId="0" borderId="15" xfId="0" applyFont="1" applyFill="1" applyBorder="1" applyAlignment="1">
      <alignment vertical="center" shrinkToFit="1"/>
    </xf>
    <xf numFmtId="0" fontId="9" fillId="0" borderId="15" xfId="0" applyFont="1" applyFill="1" applyBorder="1" applyAlignment="1">
      <alignment vertical="center" wrapText="1"/>
    </xf>
    <xf numFmtId="0" fontId="9" fillId="0" borderId="70" xfId="0" applyFont="1" applyFill="1" applyBorder="1" applyAlignment="1">
      <alignment horizontal="center" vertical="center" wrapText="1"/>
    </xf>
    <xf numFmtId="0" fontId="9" fillId="0" borderId="10" xfId="0" applyFont="1" applyBorder="1" applyAlignment="1">
      <alignment horizontal="left" vertical="center" shrinkToFit="1"/>
    </xf>
    <xf numFmtId="0" fontId="9" fillId="0" borderId="25" xfId="0" applyFont="1" applyFill="1" applyBorder="1" applyAlignment="1">
      <alignment vertical="center" wrapText="1"/>
    </xf>
    <xf numFmtId="0" fontId="9" fillId="0" borderId="31" xfId="0" applyFont="1" applyFill="1" applyBorder="1" applyAlignment="1">
      <alignment horizontal="left" vertical="center" shrinkToFit="1"/>
    </xf>
    <xf numFmtId="0" fontId="15" fillId="0" borderId="31" xfId="0" applyFont="1" applyFill="1" applyBorder="1" applyAlignment="1">
      <alignment horizontal="left" vertical="center" wrapText="1"/>
    </xf>
    <xf numFmtId="0" fontId="9" fillId="0" borderId="72" xfId="0" applyFont="1" applyFill="1" applyBorder="1" applyAlignment="1">
      <alignment vertical="center" wrapText="1"/>
    </xf>
    <xf numFmtId="0" fontId="9" fillId="0" borderId="73" xfId="0" applyFont="1" applyFill="1" applyBorder="1" applyAlignment="1">
      <alignment horizontal="center" vertical="center" wrapText="1"/>
    </xf>
    <xf numFmtId="0" fontId="9" fillId="0" borderId="74" xfId="0" applyFont="1" applyFill="1" applyBorder="1" applyAlignment="1">
      <alignment horizontal="left" vertical="center" shrinkToFit="1"/>
    </xf>
    <xf numFmtId="0" fontId="15" fillId="0" borderId="72" xfId="0" applyFont="1" applyFill="1" applyBorder="1" applyAlignment="1">
      <alignment horizontal="left" vertical="center" wrapText="1"/>
    </xf>
    <xf numFmtId="0" fontId="9" fillId="0" borderId="75" xfId="0" applyFont="1" applyFill="1" applyBorder="1" applyAlignment="1">
      <alignment vertical="center" wrapText="1"/>
    </xf>
    <xf numFmtId="0" fontId="9" fillId="0" borderId="77" xfId="0" applyFont="1" applyFill="1" applyBorder="1" applyAlignment="1">
      <alignment horizontal="left" vertical="center" shrinkToFit="1"/>
    </xf>
    <xf numFmtId="0" fontId="9" fillId="0" borderId="79" xfId="0" applyFont="1" applyFill="1" applyBorder="1" applyAlignment="1">
      <alignment vertical="center" wrapText="1"/>
    </xf>
    <xf numFmtId="0" fontId="9" fillId="0" borderId="81" xfId="0" applyFont="1" applyFill="1" applyBorder="1" applyAlignment="1">
      <alignment horizontal="left" vertical="center" shrinkToFit="1"/>
    </xf>
    <xf numFmtId="0" fontId="11" fillId="0" borderId="15" xfId="0" applyFont="1" applyFill="1" applyBorder="1" applyAlignment="1">
      <alignment vertical="center" wrapText="1"/>
    </xf>
    <xf numFmtId="0" fontId="9" fillId="0" borderId="10" xfId="0" applyFont="1" applyFill="1" applyBorder="1" applyAlignment="1">
      <alignment vertical="center"/>
    </xf>
    <xf numFmtId="0" fontId="12" fillId="0" borderId="27" xfId="0" applyFont="1" applyFill="1" applyBorder="1" applyAlignment="1">
      <alignment vertical="center" wrapText="1"/>
    </xf>
    <xf numFmtId="0" fontId="9" fillId="0" borderId="82" xfId="0" applyFont="1" applyFill="1" applyBorder="1" applyAlignment="1">
      <alignment vertical="center" wrapText="1"/>
    </xf>
    <xf numFmtId="0" fontId="9" fillId="0" borderId="84" xfId="0" applyFont="1" applyFill="1" applyBorder="1" applyAlignment="1">
      <alignment horizontal="left" vertical="center" shrinkToFit="1"/>
    </xf>
    <xf numFmtId="0" fontId="15" fillId="0" borderId="82"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9" fillId="0" borderId="78" xfId="0" applyFont="1" applyFill="1" applyBorder="1" applyAlignment="1">
      <alignment vertical="center" wrapText="1"/>
    </xf>
    <xf numFmtId="0" fontId="9" fillId="0" borderId="85" xfId="0" applyFont="1" applyFill="1" applyBorder="1" applyAlignment="1">
      <alignment horizontal="left" vertical="center" shrinkToFit="1"/>
    </xf>
    <xf numFmtId="0" fontId="12" fillId="0" borderId="25" xfId="0" applyFont="1" applyFill="1" applyBorder="1" applyAlignment="1">
      <alignment vertical="center" wrapText="1"/>
    </xf>
    <xf numFmtId="0" fontId="9" fillId="0" borderId="86" xfId="0" applyFont="1" applyFill="1" applyBorder="1" applyAlignment="1">
      <alignment vertical="center" wrapText="1"/>
    </xf>
    <xf numFmtId="0" fontId="9" fillId="0" borderId="87" xfId="0" applyFont="1" applyFill="1" applyBorder="1" applyAlignment="1">
      <alignment horizontal="left" vertical="center" shrinkToFit="1"/>
    </xf>
    <xf numFmtId="0" fontId="15" fillId="0" borderId="86" xfId="0" applyFont="1" applyFill="1" applyBorder="1" applyAlignment="1">
      <alignment horizontal="left" vertical="center" wrapText="1"/>
    </xf>
    <xf numFmtId="0" fontId="9" fillId="0" borderId="88" xfId="0" applyFont="1" applyFill="1" applyBorder="1" applyAlignment="1">
      <alignment vertical="center" shrinkToFit="1"/>
    </xf>
    <xf numFmtId="0" fontId="15" fillId="0" borderId="88" xfId="0" applyFont="1" applyFill="1" applyBorder="1" applyAlignment="1">
      <alignment horizontal="left" vertical="center" wrapText="1"/>
    </xf>
    <xf numFmtId="0" fontId="12" fillId="0" borderId="26" xfId="0" applyFont="1" applyFill="1" applyBorder="1" applyAlignment="1">
      <alignment vertical="center" wrapText="1"/>
    </xf>
    <xf numFmtId="0" fontId="15" fillId="0" borderId="79" xfId="0" applyFont="1" applyFill="1" applyBorder="1" applyAlignment="1">
      <alignment horizontal="left" vertical="center" wrapText="1"/>
    </xf>
    <xf numFmtId="0" fontId="9" fillId="0" borderId="75" xfId="0" applyFont="1" applyFill="1" applyBorder="1" applyAlignment="1">
      <alignment vertical="center" shrinkToFit="1"/>
    </xf>
    <xf numFmtId="0" fontId="9" fillId="0" borderId="75" xfId="0" applyFont="1" applyFill="1" applyBorder="1" applyAlignment="1">
      <alignment vertical="center" wrapText="1" shrinkToFit="1"/>
    </xf>
    <xf numFmtId="0" fontId="12" fillId="0" borderId="25" xfId="0" applyFont="1" applyFill="1" applyBorder="1" applyAlignment="1">
      <alignment vertical="center" shrinkToFit="1"/>
    </xf>
    <xf numFmtId="0" fontId="9" fillId="0" borderId="25" xfId="0" applyFont="1" applyFill="1" applyBorder="1" applyAlignment="1">
      <alignment vertical="center" wrapText="1" shrinkToFit="1"/>
    </xf>
    <xf numFmtId="0" fontId="9" fillId="0" borderId="10" xfId="0" applyFont="1" applyFill="1" applyBorder="1" applyAlignment="1">
      <alignment horizontal="left" vertical="center" shrinkToFit="1"/>
    </xf>
    <xf numFmtId="0" fontId="9" fillId="0" borderId="72" xfId="0" applyFont="1" applyFill="1" applyBorder="1" applyAlignment="1">
      <alignment vertical="center" wrapText="1" shrinkToFit="1"/>
    </xf>
    <xf numFmtId="0" fontId="12" fillId="0" borderId="27" xfId="0" applyFont="1" applyFill="1" applyBorder="1" applyAlignment="1">
      <alignment vertical="center" shrinkToFit="1"/>
    </xf>
    <xf numFmtId="0" fontId="12" fillId="0" borderId="26" xfId="0" applyFont="1" applyFill="1" applyBorder="1" applyAlignment="1">
      <alignment vertical="center" shrinkToFit="1"/>
    </xf>
    <xf numFmtId="0" fontId="9" fillId="0" borderId="91" xfId="0" applyFont="1" applyFill="1" applyBorder="1" applyAlignment="1">
      <alignment vertical="center" wrapText="1"/>
    </xf>
    <xf numFmtId="0" fontId="15" fillId="0" borderId="91" xfId="0" applyFont="1" applyFill="1" applyBorder="1" applyAlignment="1">
      <alignment horizontal="left" vertical="center" wrapText="1"/>
    </xf>
    <xf numFmtId="0" fontId="30" fillId="0" borderId="0" xfId="0" applyFont="1" applyAlignment="1">
      <alignment vertical="top"/>
    </xf>
    <xf numFmtId="0" fontId="9" fillId="0" borderId="26" xfId="0" applyFont="1" applyFill="1" applyBorder="1" applyAlignment="1">
      <alignment vertical="center" wrapText="1"/>
    </xf>
    <xf numFmtId="0" fontId="9" fillId="0" borderId="66" xfId="0" applyFont="1" applyFill="1" applyBorder="1" applyAlignment="1">
      <alignment horizontal="left" vertical="center" shrinkToFit="1"/>
    </xf>
    <xf numFmtId="0" fontId="9" fillId="0" borderId="27" xfId="0" applyFont="1" applyFill="1" applyBorder="1" applyAlignment="1">
      <alignment vertical="center" wrapText="1"/>
    </xf>
    <xf numFmtId="0" fontId="9" fillId="0" borderId="0" xfId="58" applyFont="1"/>
    <xf numFmtId="0" fontId="9" fillId="0" borderId="92" xfId="0" applyFont="1" applyFill="1" applyBorder="1" applyAlignment="1">
      <alignment vertical="center" wrapText="1"/>
    </xf>
    <xf numFmtId="0" fontId="12" fillId="0" borderId="28" xfId="0" applyFont="1" applyFill="1" applyBorder="1" applyAlignment="1">
      <alignment vertical="center" wrapText="1" shrinkToFit="1"/>
    </xf>
    <xf numFmtId="0" fontId="0" fillId="24" borderId="15"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9" fillId="0" borderId="191" xfId="0" applyFont="1" applyFill="1" applyBorder="1" applyAlignment="1">
      <alignment horizontal="left" vertical="center" shrinkToFit="1"/>
    </xf>
    <xf numFmtId="0" fontId="49" fillId="0" borderId="26" xfId="50" applyFont="1" applyBorder="1" applyAlignment="1">
      <alignment vertical="center"/>
    </xf>
    <xf numFmtId="0" fontId="24" fillId="27" borderId="41" xfId="0" applyFont="1" applyFill="1" applyBorder="1" applyAlignment="1" applyProtection="1">
      <alignment vertical="center"/>
      <protection locked="0"/>
    </xf>
    <xf numFmtId="0" fontId="26" fillId="0" borderId="27" xfId="0" applyFont="1" applyBorder="1" applyAlignment="1" applyProtection="1">
      <alignment vertical="center"/>
      <protection locked="0"/>
    </xf>
    <xf numFmtId="0" fontId="24" fillId="27" borderId="194" xfId="0" applyFont="1" applyFill="1" applyBorder="1" applyAlignment="1" applyProtection="1">
      <alignment vertical="center"/>
      <protection locked="0"/>
    </xf>
    <xf numFmtId="0" fontId="26" fillId="0" borderId="55" xfId="0" applyFont="1" applyBorder="1" applyAlignment="1" applyProtection="1">
      <alignment vertical="center"/>
      <protection locked="0"/>
    </xf>
    <xf numFmtId="0" fontId="13" fillId="0" borderId="72" xfId="0" applyFont="1" applyBorder="1" applyAlignment="1">
      <alignment vertical="center" wrapText="1"/>
    </xf>
    <xf numFmtId="184" fontId="0" fillId="0" borderId="39" xfId="0" applyNumberFormat="1" applyBorder="1" applyAlignment="1" applyProtection="1">
      <alignment vertical="center"/>
      <protection locked="0"/>
    </xf>
    <xf numFmtId="0" fontId="9" fillId="0" borderId="90" xfId="0" applyFont="1" applyFill="1" applyBorder="1" applyAlignment="1">
      <alignment vertical="center" wrapText="1"/>
    </xf>
    <xf numFmtId="0" fontId="9" fillId="0" borderId="192" xfId="0" applyFont="1" applyFill="1" applyBorder="1" applyAlignment="1">
      <alignment horizontal="left" vertical="center" shrinkToFit="1"/>
    </xf>
    <xf numFmtId="0" fontId="15" fillId="0" borderId="90" xfId="0" applyFont="1" applyFill="1" applyBorder="1" applyAlignment="1">
      <alignment horizontal="left" vertical="center" wrapText="1"/>
    </xf>
    <xf numFmtId="0" fontId="9" fillId="0" borderId="193" xfId="0" applyFont="1" applyFill="1" applyBorder="1" applyAlignment="1">
      <alignment horizontal="left" vertical="center" shrinkToFit="1"/>
    </xf>
    <xf numFmtId="183" fontId="0" fillId="0" borderId="55" xfId="0" applyNumberFormat="1" applyFont="1" applyBorder="1" applyAlignment="1" applyProtection="1">
      <alignment vertical="center"/>
      <protection locked="0"/>
    </xf>
    <xf numFmtId="183" fontId="0" fillId="0" borderId="38" xfId="0" applyNumberFormat="1" applyFont="1" applyBorder="1" applyAlignment="1" applyProtection="1">
      <alignment vertical="center"/>
      <protection locked="0"/>
    </xf>
    <xf numFmtId="184" fontId="0" fillId="0" borderId="38" xfId="0" applyNumberFormat="1" applyFont="1" applyBorder="1" applyAlignment="1" applyProtection="1">
      <alignment vertical="center"/>
      <protection locked="0"/>
    </xf>
    <xf numFmtId="184" fontId="0" fillId="0" borderId="27" xfId="0" applyNumberFormat="1" applyFont="1" applyBorder="1" applyAlignment="1" applyProtection="1">
      <alignment vertical="center"/>
      <protection locked="0"/>
    </xf>
    <xf numFmtId="0" fontId="13" fillId="0" borderId="55" xfId="0" applyFont="1" applyBorder="1" applyAlignment="1" applyProtection="1">
      <alignment horizontal="left" vertical="center" wrapText="1"/>
    </xf>
    <xf numFmtId="0" fontId="13" fillId="0" borderId="38" xfId="0" applyFont="1" applyBorder="1" applyAlignment="1" applyProtection="1">
      <alignment horizontal="left" vertical="center" wrapText="1"/>
    </xf>
    <xf numFmtId="0" fontId="13" fillId="0" borderId="27" xfId="0" applyFont="1" applyBorder="1" applyAlignment="1" applyProtection="1">
      <alignment horizontal="left" vertical="center" wrapText="1"/>
    </xf>
    <xf numFmtId="0" fontId="13" fillId="0" borderId="38" xfId="0" applyFont="1" applyBorder="1" applyAlignment="1" applyProtection="1">
      <alignment horizontal="left" vertical="center"/>
    </xf>
    <xf numFmtId="0" fontId="13" fillId="0" borderId="26" xfId="0" applyFont="1" applyBorder="1" applyAlignment="1" applyProtection="1">
      <alignment horizontal="left" vertical="center"/>
    </xf>
    <xf numFmtId="0" fontId="12" fillId="0" borderId="26" xfId="50" applyFont="1" applyBorder="1" applyAlignment="1">
      <alignment vertical="center"/>
    </xf>
    <xf numFmtId="0" fontId="9" fillId="0" borderId="14" xfId="0" applyFont="1" applyFill="1" applyBorder="1" applyAlignment="1">
      <alignment horizontal="center" vertical="center" wrapText="1"/>
    </xf>
    <xf numFmtId="0" fontId="9" fillId="0" borderId="14" xfId="0" applyFont="1" applyFill="1" applyBorder="1" applyAlignment="1">
      <alignment horizontal="left" vertical="center" shrinkToFit="1"/>
    </xf>
    <xf numFmtId="0" fontId="15" fillId="0" borderId="14" xfId="0" applyFont="1" applyFill="1" applyBorder="1" applyAlignment="1">
      <alignment vertical="center" wrapText="1"/>
    </xf>
    <xf numFmtId="0" fontId="52" fillId="0" borderId="0" xfId="0" applyFont="1" applyFill="1">
      <alignment vertical="center"/>
    </xf>
    <xf numFmtId="0" fontId="54" fillId="0" borderId="0" xfId="59" applyFont="1" applyAlignment="1">
      <alignment vertical="center"/>
    </xf>
    <xf numFmtId="0" fontId="54" fillId="0" borderId="0" xfId="0" applyFont="1" applyAlignment="1">
      <alignment vertical="center"/>
    </xf>
    <xf numFmtId="0" fontId="50" fillId="24" borderId="26" xfId="0" applyFont="1" applyFill="1" applyBorder="1" applyAlignment="1">
      <alignment horizontal="center" vertical="center"/>
    </xf>
    <xf numFmtId="0" fontId="54" fillId="24" borderId="26" xfId="0" applyFont="1" applyFill="1" applyBorder="1" applyAlignment="1">
      <alignment horizontal="center" vertical="center" shrinkToFit="1"/>
    </xf>
    <xf numFmtId="0" fontId="50" fillId="0" borderId="15" xfId="0" applyFont="1" applyBorder="1" applyAlignment="1">
      <alignment horizontal="center" vertical="center"/>
    </xf>
    <xf numFmtId="0" fontId="54" fillId="0" borderId="15" xfId="0" applyFont="1" applyBorder="1" applyAlignment="1">
      <alignment horizontal="center" vertical="center" shrinkToFit="1"/>
    </xf>
    <xf numFmtId="0" fontId="55" fillId="0" borderId="19" xfId="0" applyFont="1" applyBorder="1" applyAlignment="1">
      <alignment horizontal="center" vertical="center"/>
    </xf>
    <xf numFmtId="0" fontId="55" fillId="0" borderId="19" xfId="0" applyFont="1" applyBorder="1" applyAlignment="1">
      <alignment horizontal="right" vertical="center"/>
    </xf>
    <xf numFmtId="0" fontId="55" fillId="0" borderId="20" xfId="0" applyFont="1" applyBorder="1" applyAlignment="1">
      <alignment horizontal="center" vertical="center"/>
    </xf>
    <xf numFmtId="0" fontId="55" fillId="0" borderId="20" xfId="0" applyFont="1" applyBorder="1" applyAlignment="1">
      <alignment horizontal="right" vertical="center"/>
    </xf>
    <xf numFmtId="0" fontId="56" fillId="0" borderId="0" xfId="0" applyFont="1" applyAlignment="1">
      <alignment vertical="center"/>
    </xf>
    <xf numFmtId="0" fontId="56" fillId="0" borderId="0" xfId="0" applyFont="1" applyBorder="1" applyAlignment="1">
      <alignment horizontal="right" vertical="center"/>
    </xf>
    <xf numFmtId="0" fontId="56" fillId="0" borderId="0" xfId="0" applyFont="1" applyBorder="1" applyAlignment="1">
      <alignment vertical="center"/>
    </xf>
    <xf numFmtId="0" fontId="56" fillId="0" borderId="0" xfId="0" applyFont="1" applyBorder="1" applyAlignment="1">
      <alignment horizontal="center" vertical="top"/>
    </xf>
    <xf numFmtId="0" fontId="58" fillId="0" borderId="0" xfId="0" applyFont="1" applyBorder="1" applyAlignment="1">
      <alignment vertical="center"/>
    </xf>
    <xf numFmtId="0" fontId="50" fillId="0" borderId="0" xfId="0" applyFont="1">
      <alignment vertical="center"/>
    </xf>
    <xf numFmtId="0" fontId="50" fillId="0" borderId="0" xfId="57" applyFont="1" applyAlignment="1">
      <alignment vertical="center"/>
    </xf>
    <xf numFmtId="0" fontId="50" fillId="0" borderId="0" xfId="57" applyFont="1" applyBorder="1" applyAlignment="1">
      <alignment horizontal="left" vertical="center" wrapText="1"/>
    </xf>
    <xf numFmtId="0" fontId="50" fillId="0" borderId="0" xfId="0" applyFont="1" applyAlignment="1">
      <alignment vertical="center"/>
    </xf>
    <xf numFmtId="0" fontId="50" fillId="0" borderId="0" xfId="57" applyFont="1"/>
    <xf numFmtId="0" fontId="50" fillId="24" borderId="27" xfId="57" applyFont="1" applyFill="1" applyBorder="1" applyAlignment="1">
      <alignment vertical="center"/>
    </xf>
    <xf numFmtId="0" fontId="50" fillId="0" borderId="10" xfId="57" applyFont="1" applyBorder="1" applyAlignment="1">
      <alignment vertical="center"/>
    </xf>
    <xf numFmtId="0" fontId="50" fillId="24" borderId="27" xfId="57" applyFont="1" applyFill="1" applyBorder="1" applyAlignment="1">
      <alignment vertical="center" wrapText="1"/>
    </xf>
    <xf numFmtId="0" fontId="50" fillId="0" borderId="12" xfId="57" applyFont="1" applyBorder="1" applyAlignment="1">
      <alignment vertical="center"/>
    </xf>
    <xf numFmtId="0" fontId="50" fillId="0" borderId="0" xfId="57" applyFont="1" applyBorder="1" applyAlignment="1">
      <alignment vertical="center"/>
    </xf>
    <xf numFmtId="0" fontId="50" fillId="0" borderId="0" xfId="57" applyFont="1" applyBorder="1" applyAlignment="1">
      <alignment horizontal="center" vertical="center"/>
    </xf>
    <xf numFmtId="0" fontId="58" fillId="0" borderId="0" xfId="57" quotePrefix="1" applyFont="1" applyBorder="1" applyAlignment="1">
      <alignment horizontal="right" vertical="center"/>
    </xf>
    <xf numFmtId="0" fontId="58" fillId="0" borderId="0" xfId="57" applyFont="1" applyAlignment="1">
      <alignment vertical="center"/>
    </xf>
    <xf numFmtId="0" fontId="59" fillId="0" borderId="0" xfId="57" applyFont="1"/>
    <xf numFmtId="0" fontId="59" fillId="0" borderId="0" xfId="0" applyFont="1" applyAlignment="1">
      <alignment vertical="center"/>
    </xf>
    <xf numFmtId="0" fontId="59" fillId="0" borderId="0" xfId="0" applyFont="1">
      <alignment vertical="center"/>
    </xf>
    <xf numFmtId="0" fontId="58" fillId="0" borderId="13" xfId="57" applyFont="1" applyBorder="1" applyAlignment="1">
      <alignment vertical="center"/>
    </xf>
    <xf numFmtId="0" fontId="58" fillId="0" borderId="10" xfId="57" applyFont="1" applyBorder="1" applyAlignment="1">
      <alignment horizontal="right" vertical="center"/>
    </xf>
    <xf numFmtId="0" fontId="58" fillId="0" borderId="12" xfId="57" applyFont="1" applyBorder="1" applyAlignment="1">
      <alignment horizontal="right" vertical="center"/>
    </xf>
    <xf numFmtId="0" fontId="50" fillId="0" borderId="0" xfId="57" applyFont="1" applyFill="1" applyBorder="1" applyAlignment="1">
      <alignment horizontal="center" vertical="center"/>
    </xf>
    <xf numFmtId="0" fontId="53" fillId="0" borderId="0" xfId="0" applyFont="1" applyAlignment="1">
      <alignment vertical="center"/>
    </xf>
    <xf numFmtId="0" fontId="50" fillId="0" borderId="0" xfId="56" applyFont="1"/>
    <xf numFmtId="0" fontId="54" fillId="0" borderId="0" xfId="56" applyFont="1" applyAlignment="1">
      <alignment vertical="center"/>
    </xf>
    <xf numFmtId="176" fontId="50" fillId="0" borderId="13" xfId="56" applyNumberFormat="1" applyFont="1" applyBorder="1" applyAlignment="1">
      <alignment vertical="center"/>
    </xf>
    <xf numFmtId="176" fontId="50" fillId="0" borderId="10" xfId="56" applyNumberFormat="1" applyFont="1" applyBorder="1" applyAlignment="1">
      <alignment horizontal="right" vertical="center"/>
    </xf>
    <xf numFmtId="176" fontId="50" fillId="0" borderId="11" xfId="56" applyNumberFormat="1" applyFont="1" applyBorder="1" applyAlignment="1">
      <alignment horizontal="right" vertical="center"/>
    </xf>
    <xf numFmtId="0" fontId="50" fillId="0" borderId="57" xfId="56" applyFont="1" applyBorder="1" applyAlignment="1">
      <alignment vertical="center"/>
    </xf>
    <xf numFmtId="0" fontId="50" fillId="0" borderId="10" xfId="56" applyFont="1" applyBorder="1" applyAlignment="1">
      <alignment vertical="center"/>
    </xf>
    <xf numFmtId="0" fontId="50" fillId="0" borderId="11" xfId="56" applyFont="1" applyBorder="1" applyAlignment="1"/>
    <xf numFmtId="0" fontId="50" fillId="0" borderId="10" xfId="56" applyFont="1" applyBorder="1" applyAlignment="1"/>
    <xf numFmtId="0" fontId="50" fillId="0" borderId="14" xfId="56" applyFont="1" applyBorder="1" applyAlignment="1">
      <alignment horizontal="left" vertical="center"/>
    </xf>
    <xf numFmtId="176" fontId="50" fillId="0" borderId="14" xfId="56" applyNumberFormat="1" applyFont="1" applyBorder="1" applyAlignment="1">
      <alignment vertical="center"/>
    </xf>
    <xf numFmtId="0" fontId="50" fillId="0" borderId="14" xfId="56" applyFont="1" applyBorder="1" applyAlignment="1"/>
    <xf numFmtId="0" fontId="58" fillId="0" borderId="0" xfId="56" applyFont="1"/>
    <xf numFmtId="0" fontId="58" fillId="0" borderId="0" xfId="56" applyFont="1" applyAlignment="1">
      <alignment horizontal="left" vertical="center"/>
    </xf>
    <xf numFmtId="0" fontId="58" fillId="0" borderId="0" xfId="0" applyFont="1">
      <alignment vertical="center"/>
    </xf>
    <xf numFmtId="0" fontId="58" fillId="0" borderId="0" xfId="56" applyFont="1" applyAlignment="1">
      <alignment vertical="center"/>
    </xf>
    <xf numFmtId="0" fontId="58" fillId="0" borderId="0" xfId="56" quotePrefix="1" applyFont="1" applyAlignment="1">
      <alignment horizontal="right" vertical="center"/>
    </xf>
    <xf numFmtId="0" fontId="53" fillId="0" borderId="0" xfId="59" applyFont="1" applyAlignment="1">
      <alignment vertical="center"/>
    </xf>
    <xf numFmtId="0" fontId="60" fillId="0" borderId="0" xfId="59" applyFont="1" applyAlignment="1">
      <alignment vertical="center"/>
    </xf>
    <xf numFmtId="0" fontId="54" fillId="24" borderId="13" xfId="0" applyFont="1" applyFill="1" applyBorder="1" applyAlignment="1">
      <alignment vertical="center"/>
    </xf>
    <xf numFmtId="0" fontId="54" fillId="24" borderId="11" xfId="0" applyFont="1" applyFill="1" applyBorder="1" applyAlignment="1">
      <alignment vertical="center"/>
    </xf>
    <xf numFmtId="0" fontId="54" fillId="24" borderId="10" xfId="0" applyFont="1" applyFill="1" applyBorder="1" applyAlignment="1">
      <alignment vertical="center"/>
    </xf>
    <xf numFmtId="0" fontId="54" fillId="0" borderId="0" xfId="0" applyFont="1" applyBorder="1" applyAlignment="1">
      <alignment vertical="center"/>
    </xf>
    <xf numFmtId="0" fontId="52" fillId="0" borderId="0" xfId="0" applyFont="1" applyAlignment="1">
      <alignment vertical="center"/>
    </xf>
    <xf numFmtId="0" fontId="52" fillId="0" borderId="0" xfId="59" applyFont="1" applyBorder="1" applyAlignment="1">
      <alignment horizontal="right" vertical="center"/>
    </xf>
    <xf numFmtId="0" fontId="59" fillId="0" borderId="0" xfId="59" applyFont="1" applyBorder="1" applyAlignment="1">
      <alignment vertical="center"/>
    </xf>
    <xf numFmtId="0" fontId="52" fillId="0" borderId="0" xfId="59" applyFont="1" applyBorder="1" applyAlignment="1">
      <alignment horizontal="center" vertical="center"/>
    </xf>
    <xf numFmtId="0" fontId="59" fillId="0" borderId="0" xfId="59" applyFont="1" applyBorder="1" applyAlignment="1">
      <alignment horizontal="center" vertical="center"/>
    </xf>
    <xf numFmtId="0" fontId="59" fillId="0" borderId="0" xfId="59" applyFont="1" applyBorder="1" applyAlignment="1">
      <alignment horizontal="center" vertical="center" wrapText="1"/>
    </xf>
    <xf numFmtId="0" fontId="52" fillId="0" borderId="0" xfId="0" applyFont="1" applyBorder="1" applyAlignment="1">
      <alignment vertical="center"/>
    </xf>
    <xf numFmtId="0" fontId="52" fillId="0" borderId="0" xfId="0" quotePrefix="1" applyFont="1" applyAlignment="1">
      <alignment horizontal="right" vertical="center"/>
    </xf>
    <xf numFmtId="0" fontId="52" fillId="0" borderId="0" xfId="59" applyFont="1" applyAlignment="1">
      <alignment vertical="center"/>
    </xf>
    <xf numFmtId="0" fontId="52" fillId="0" borderId="0" xfId="59" applyFont="1" applyBorder="1" applyAlignment="1">
      <alignment vertical="center"/>
    </xf>
    <xf numFmtId="0" fontId="52" fillId="0" borderId="0" xfId="59" applyFont="1" applyBorder="1" applyAlignment="1">
      <alignment horizontal="center" vertical="center" shrinkToFit="1"/>
    </xf>
    <xf numFmtId="0" fontId="53" fillId="0" borderId="0" xfId="56" applyFont="1" applyAlignment="1">
      <alignment vertical="center"/>
    </xf>
    <xf numFmtId="0" fontId="54" fillId="0" borderId="0" xfId="56" applyFont="1" applyBorder="1" applyAlignment="1">
      <alignment vertical="center"/>
    </xf>
    <xf numFmtId="0" fontId="52" fillId="0" borderId="0" xfId="56" applyFont="1" applyAlignment="1">
      <alignment horizontal="right" vertical="center"/>
    </xf>
    <xf numFmtId="0" fontId="52" fillId="0" borderId="0" xfId="56" applyFont="1" applyAlignment="1">
      <alignment vertical="center"/>
    </xf>
    <xf numFmtId="0" fontId="52" fillId="0" borderId="0" xfId="56" quotePrefix="1" applyFont="1" applyBorder="1" applyAlignment="1">
      <alignment horizontal="right" vertical="center"/>
    </xf>
    <xf numFmtId="0" fontId="54" fillId="0" borderId="0" xfId="56" applyFont="1" applyBorder="1" applyAlignment="1">
      <alignment horizontal="center" vertical="center"/>
    </xf>
    <xf numFmtId="0" fontId="55" fillId="0" borderId="0" xfId="54" applyFont="1"/>
    <xf numFmtId="0" fontId="65" fillId="0" borderId="0" xfId="54" applyFont="1" applyBorder="1"/>
    <xf numFmtId="0" fontId="65" fillId="0" borderId="0" xfId="54" applyFont="1" applyBorder="1" applyAlignment="1">
      <alignment horizontal="distributed" vertical="center"/>
    </xf>
    <xf numFmtId="0" fontId="65" fillId="0" borderId="0" xfId="54" applyFont="1" applyBorder="1" applyAlignment="1">
      <alignment vertical="center"/>
    </xf>
    <xf numFmtId="0" fontId="66" fillId="0" borderId="0" xfId="54" applyFont="1"/>
    <xf numFmtId="0" fontId="62" fillId="0" borderId="0" xfId="54" applyFont="1" applyBorder="1" applyAlignment="1">
      <alignment horizontal="distributed" vertical="center"/>
    </xf>
    <xf numFmtId="0" fontId="62" fillId="0" borderId="0" xfId="54" applyFont="1" applyBorder="1"/>
    <xf numFmtId="0" fontId="62" fillId="0" borderId="0" xfId="54" applyFont="1"/>
    <xf numFmtId="0" fontId="65" fillId="0" borderId="0" xfId="54" applyFont="1"/>
    <xf numFmtId="0" fontId="59" fillId="0" borderId="0" xfId="54" applyFont="1"/>
    <xf numFmtId="0" fontId="18" fillId="0" borderId="0" xfId="0" applyFont="1">
      <alignment vertical="center"/>
    </xf>
    <xf numFmtId="0" fontId="15" fillId="0" borderId="25" xfId="53" applyFont="1" applyFill="1" applyBorder="1" applyAlignment="1">
      <alignment vertical="center" wrapText="1"/>
    </xf>
    <xf numFmtId="0" fontId="54" fillId="24" borderId="134" xfId="56" applyFont="1" applyFill="1" applyBorder="1" applyAlignment="1">
      <alignment horizontal="left" vertical="center"/>
    </xf>
    <xf numFmtId="0" fontId="54" fillId="24" borderId="49" xfId="56" applyFont="1" applyFill="1" applyBorder="1" applyAlignment="1">
      <alignment horizontal="left" vertical="center"/>
    </xf>
    <xf numFmtId="0" fontId="54" fillId="24" borderId="50" xfId="56" applyFont="1" applyFill="1" applyBorder="1" applyAlignment="1">
      <alignment horizontal="left" vertical="center"/>
    </xf>
    <xf numFmtId="0" fontId="15" fillId="0" borderId="78" xfId="0" applyFont="1" applyFill="1" applyBorder="1" applyAlignment="1">
      <alignment horizontal="left" vertical="center" wrapText="1"/>
    </xf>
    <xf numFmtId="0" fontId="50" fillId="24" borderId="49" xfId="56" applyFont="1" applyFill="1" applyBorder="1" applyAlignment="1">
      <alignment vertical="center"/>
    </xf>
    <xf numFmtId="0" fontId="50" fillId="24" borderId="50" xfId="56" applyFont="1" applyFill="1" applyBorder="1" applyAlignment="1">
      <alignment vertical="center"/>
    </xf>
    <xf numFmtId="0" fontId="12" fillId="0" borderId="27" xfId="0" applyFont="1" applyFill="1" applyBorder="1" applyAlignment="1">
      <alignment vertical="center" wrapText="1" shrinkToFit="1"/>
    </xf>
    <xf numFmtId="0" fontId="9" fillId="0" borderId="54" xfId="0" applyFont="1" applyFill="1" applyBorder="1" applyAlignment="1">
      <alignment horizontal="left" vertical="center" shrinkToFit="1"/>
    </xf>
    <xf numFmtId="0" fontId="9" fillId="0" borderId="88" xfId="0" applyFont="1" applyFill="1" applyBorder="1" applyAlignment="1">
      <alignment vertical="center" wrapText="1"/>
    </xf>
    <xf numFmtId="0" fontId="15" fillId="0" borderId="92" xfId="0" applyFont="1" applyFill="1" applyBorder="1" applyAlignment="1">
      <alignment horizontal="left" vertical="center" wrapText="1"/>
    </xf>
    <xf numFmtId="181" fontId="12" fillId="0" borderId="27" xfId="0" applyNumberFormat="1" applyFont="1" applyFill="1" applyBorder="1" applyAlignment="1">
      <alignment horizontal="left" vertical="top" wrapText="1"/>
    </xf>
    <xf numFmtId="181" fontId="12" fillId="0" borderId="27" xfId="0" applyNumberFormat="1" applyFont="1" applyFill="1" applyBorder="1" applyAlignment="1">
      <alignment horizontal="left" vertical="center" wrapText="1"/>
    </xf>
    <xf numFmtId="0" fontId="49" fillId="0" borderId="27" xfId="50" applyFont="1" applyBorder="1" applyAlignment="1">
      <alignment vertical="center"/>
    </xf>
    <xf numFmtId="0" fontId="9" fillId="0" borderId="22" xfId="0" applyFont="1" applyFill="1" applyBorder="1" applyAlignment="1">
      <alignment vertical="center" wrapText="1"/>
    </xf>
    <xf numFmtId="0" fontId="9" fillId="0" borderId="169" xfId="0" applyFont="1" applyFill="1" applyBorder="1" applyAlignment="1">
      <alignment vertical="center" wrapText="1"/>
    </xf>
    <xf numFmtId="0" fontId="15" fillId="0" borderId="79" xfId="0" applyFont="1" applyFill="1" applyBorder="1" applyAlignment="1">
      <alignment vertical="center" wrapText="1"/>
    </xf>
    <xf numFmtId="0" fontId="9" fillId="0" borderId="170" xfId="0" applyFont="1" applyFill="1" applyBorder="1" applyAlignment="1">
      <alignment vertical="center" wrapText="1"/>
    </xf>
    <xf numFmtId="0" fontId="15" fillId="0" borderId="72" xfId="0" applyFont="1" applyFill="1" applyBorder="1" applyAlignment="1">
      <alignment vertical="center" wrapText="1"/>
    </xf>
    <xf numFmtId="180" fontId="13" fillId="25" borderId="15" xfId="0" applyNumberFormat="1" applyFont="1" applyFill="1" applyBorder="1" applyAlignment="1">
      <alignment vertical="center"/>
    </xf>
    <xf numFmtId="0" fontId="13" fillId="0" borderId="15" xfId="0" applyNumberFormat="1" applyFont="1" applyBorder="1" applyAlignment="1">
      <alignment vertical="center"/>
    </xf>
    <xf numFmtId="49" fontId="13" fillId="26" borderId="13" xfId="0" applyNumberFormat="1" applyFont="1" applyFill="1" applyBorder="1" applyAlignment="1">
      <alignment vertical="center"/>
    </xf>
    <xf numFmtId="180" fontId="13" fillId="26" borderId="10" xfId="0" applyNumberFormat="1" applyFont="1" applyFill="1" applyBorder="1" applyAlignment="1">
      <alignment vertical="center"/>
    </xf>
    <xf numFmtId="0" fontId="13" fillId="0" borderId="0" xfId="0" applyNumberFormat="1" applyFont="1" applyFill="1" applyAlignment="1">
      <alignment vertical="center"/>
    </xf>
    <xf numFmtId="0" fontId="13" fillId="0" borderId="22" xfId="0" applyNumberFormat="1" applyFont="1" applyBorder="1" applyAlignment="1">
      <alignment vertical="center"/>
    </xf>
    <xf numFmtId="0" fontId="13" fillId="0" borderId="13" xfId="0" applyNumberFormat="1" applyFont="1" applyBorder="1" applyAlignment="1">
      <alignment vertical="center"/>
    </xf>
    <xf numFmtId="0" fontId="13" fillId="0" borderId="28" xfId="0" applyNumberFormat="1" applyFont="1" applyBorder="1" applyAlignment="1">
      <alignment vertical="center"/>
    </xf>
    <xf numFmtId="180" fontId="13" fillId="25" borderId="29" xfId="0" applyNumberFormat="1" applyFont="1" applyFill="1" applyBorder="1" applyAlignment="1">
      <alignment vertical="center"/>
    </xf>
    <xf numFmtId="0" fontId="13" fillId="0" borderId="30" xfId="0" applyNumberFormat="1" applyFont="1" applyBorder="1" applyAlignment="1">
      <alignment vertical="center"/>
    </xf>
    <xf numFmtId="49" fontId="13" fillId="26" borderId="28" xfId="0" applyNumberFormat="1" applyFont="1" applyFill="1" applyBorder="1" applyAlignment="1">
      <alignment vertical="center"/>
    </xf>
    <xf numFmtId="180" fontId="13" fillId="26" borderId="31" xfId="0" applyNumberFormat="1" applyFont="1" applyFill="1" applyBorder="1" applyAlignment="1">
      <alignment vertical="center"/>
    </xf>
    <xf numFmtId="180" fontId="13" fillId="26" borderId="15" xfId="0" applyNumberFormat="1" applyFont="1" applyFill="1" applyBorder="1" applyAlignment="1">
      <alignment vertical="center"/>
    </xf>
    <xf numFmtId="0" fontId="13" fillId="0" borderId="32" xfId="0" applyNumberFormat="1" applyFont="1" applyBorder="1" applyAlignment="1">
      <alignment vertical="center"/>
    </xf>
    <xf numFmtId="0" fontId="13" fillId="26" borderId="33" xfId="0" applyNumberFormat="1" applyFont="1" applyFill="1" applyBorder="1" applyAlignment="1">
      <alignment vertical="center"/>
    </xf>
    <xf numFmtId="180" fontId="13" fillId="26" borderId="34" xfId="0" applyNumberFormat="1" applyFont="1" applyFill="1" applyBorder="1" applyAlignment="1">
      <alignment vertical="center"/>
    </xf>
    <xf numFmtId="0" fontId="13" fillId="0" borderId="35" xfId="0" applyNumberFormat="1" applyFont="1" applyBorder="1" applyAlignment="1">
      <alignment vertical="center"/>
    </xf>
    <xf numFmtId="180" fontId="13" fillId="26" borderId="36" xfId="0" applyNumberFormat="1" applyFont="1" applyFill="1" applyBorder="1" applyAlignment="1">
      <alignment vertical="center"/>
    </xf>
    <xf numFmtId="49" fontId="13" fillId="0" borderId="0" xfId="0" applyNumberFormat="1" applyFont="1" applyAlignment="1">
      <alignment vertical="center"/>
    </xf>
    <xf numFmtId="180" fontId="13" fillId="26" borderId="37" xfId="0" applyNumberFormat="1" applyFont="1" applyFill="1" applyBorder="1" applyAlignment="1">
      <alignment vertical="center"/>
    </xf>
    <xf numFmtId="0" fontId="12" fillId="0" borderId="27" xfId="50" applyFont="1" applyBorder="1" applyAlignment="1">
      <alignment horizontal="center" vertical="center"/>
    </xf>
    <xf numFmtId="0" fontId="0" fillId="24" borderId="15" xfId="0" applyFont="1" applyFill="1" applyBorder="1" applyAlignment="1">
      <alignment horizontal="center" vertical="center" shrinkToFit="1"/>
    </xf>
    <xf numFmtId="186" fontId="50" fillId="0" borderId="11" xfId="56" applyNumberFormat="1" applyFont="1" applyBorder="1" applyAlignment="1">
      <alignment vertical="center"/>
    </xf>
    <xf numFmtId="176" fontId="69" fillId="0" borderId="13" xfId="56" applyNumberFormat="1" applyFont="1" applyBorder="1" applyAlignment="1">
      <alignment vertical="center"/>
    </xf>
    <xf numFmtId="176" fontId="69" fillId="0" borderId="11" xfId="56" applyNumberFormat="1" applyFont="1" applyBorder="1" applyAlignment="1">
      <alignment horizontal="right" vertical="center"/>
    </xf>
    <xf numFmtId="186" fontId="69" fillId="0" borderId="11" xfId="56" applyNumberFormat="1" applyFont="1" applyBorder="1" applyAlignment="1">
      <alignment vertical="center"/>
    </xf>
    <xf numFmtId="0" fontId="9" fillId="0" borderId="75" xfId="0" applyFont="1" applyFill="1" applyBorder="1" applyAlignment="1">
      <alignment horizontal="left" vertical="center" wrapText="1" shrinkToFit="1"/>
    </xf>
    <xf numFmtId="0" fontId="13" fillId="0" borderId="75" xfId="0" applyFont="1" applyBorder="1" applyAlignment="1">
      <alignment horizontal="left" vertical="center" wrapText="1"/>
    </xf>
    <xf numFmtId="0" fontId="13" fillId="0" borderId="75" xfId="0" applyFont="1" applyBorder="1" applyAlignment="1">
      <alignment vertical="center" wrapText="1"/>
    </xf>
    <xf numFmtId="0" fontId="15" fillId="0" borderId="75" xfId="0" applyFont="1" applyFill="1" applyBorder="1" applyAlignment="1">
      <alignment vertical="center" wrapText="1"/>
    </xf>
    <xf numFmtId="0" fontId="9" fillId="0" borderId="201" xfId="0" applyFont="1" applyFill="1" applyBorder="1" applyAlignment="1">
      <alignment horizontal="left" vertical="center" shrinkToFit="1"/>
    </xf>
    <xf numFmtId="0" fontId="15" fillId="0" borderId="25" xfId="0" applyFont="1" applyFill="1" applyBorder="1" applyAlignment="1">
      <alignment vertical="center" wrapText="1"/>
    </xf>
    <xf numFmtId="0" fontId="7" fillId="0" borderId="26" xfId="53"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24" borderId="26" xfId="53" applyFont="1" applyFill="1" applyBorder="1" applyAlignment="1">
      <alignment horizontal="center" vertical="center"/>
    </xf>
    <xf numFmtId="0" fontId="15" fillId="0" borderId="27" xfId="53" applyFont="1" applyFill="1" applyBorder="1" applyAlignment="1">
      <alignment horizontal="left" vertical="center" wrapText="1"/>
    </xf>
    <xf numFmtId="0" fontId="15" fillId="0" borderId="26" xfId="53" applyFont="1" applyFill="1" applyBorder="1" applyAlignment="1">
      <alignment horizontal="left" vertical="center" wrapText="1"/>
    </xf>
    <xf numFmtId="0" fontId="15" fillId="0" borderId="27" xfId="0" applyFont="1" applyFill="1" applyBorder="1" applyAlignment="1">
      <alignment vertical="center" wrapText="1"/>
    </xf>
    <xf numFmtId="0" fontId="15" fillId="0" borderId="26" xfId="0" applyFont="1" applyFill="1" applyBorder="1" applyAlignment="1">
      <alignment vertical="center" wrapText="1"/>
    </xf>
    <xf numFmtId="0" fontId="62" fillId="0" borderId="0" xfId="54" applyFont="1" applyBorder="1" applyAlignment="1">
      <alignment vertical="center"/>
    </xf>
    <xf numFmtId="0" fontId="62" fillId="0" borderId="0" xfId="61" applyFont="1">
      <alignment vertical="center"/>
    </xf>
    <xf numFmtId="0" fontId="55" fillId="0" borderId="0" xfId="61" applyFont="1">
      <alignment vertical="center"/>
    </xf>
    <xf numFmtId="0" fontId="62" fillId="0" borderId="100" xfId="61" quotePrefix="1" applyFont="1" applyBorder="1" applyAlignment="1">
      <alignment horizontal="center" vertical="center"/>
    </xf>
    <xf numFmtId="0" fontId="62" fillId="0" borderId="16" xfId="61" quotePrefix="1" applyFont="1" applyBorder="1" applyAlignment="1">
      <alignment horizontal="center" vertical="center"/>
    </xf>
    <xf numFmtId="0" fontId="62" fillId="0" borderId="16" xfId="61" applyFont="1" applyBorder="1" applyAlignment="1">
      <alignment vertical="center"/>
    </xf>
    <xf numFmtId="0" fontId="62" fillId="0" borderId="17" xfId="61" applyFont="1" applyBorder="1" applyAlignment="1">
      <alignment vertical="center"/>
    </xf>
    <xf numFmtId="0" fontId="55" fillId="0" borderId="14" xfId="61" applyFont="1" applyBorder="1" applyAlignment="1">
      <alignment horizontal="center" vertical="center"/>
    </xf>
    <xf numFmtId="0" fontId="55" fillId="0" borderId="11" xfId="61" applyFont="1" applyBorder="1" applyAlignment="1">
      <alignment vertical="center"/>
    </xf>
    <xf numFmtId="0" fontId="66" fillId="0" borderId="0" xfId="61" applyFont="1">
      <alignment vertical="center"/>
    </xf>
    <xf numFmtId="0" fontId="52" fillId="0" borderId="0" xfId="61" applyFont="1" applyBorder="1" applyAlignment="1">
      <alignment vertical="center"/>
    </xf>
    <xf numFmtId="0" fontId="52" fillId="0" borderId="0" xfId="61" applyFont="1" applyBorder="1" applyAlignment="1">
      <alignment horizontal="center" vertical="center"/>
    </xf>
    <xf numFmtId="0" fontId="54" fillId="0" borderId="0" xfId="61" applyFont="1" applyAlignment="1">
      <alignment vertical="center"/>
    </xf>
    <xf numFmtId="0" fontId="54" fillId="0" borderId="24" xfId="61" applyFont="1" applyFill="1" applyBorder="1" applyAlignment="1">
      <alignment horizontal="center" vertical="center"/>
    </xf>
    <xf numFmtId="0" fontId="62" fillId="0" borderId="24" xfId="61" applyFont="1" applyFill="1" applyBorder="1" applyAlignment="1">
      <alignment horizontal="center" vertical="center"/>
    </xf>
    <xf numFmtId="0" fontId="54" fillId="0" borderId="98" xfId="61" applyFont="1" applyBorder="1">
      <alignment vertical="center"/>
    </xf>
    <xf numFmtId="0" fontId="54" fillId="0" borderId="0" xfId="61" applyFont="1" applyBorder="1">
      <alignment vertical="center"/>
    </xf>
    <xf numFmtId="0" fontId="62" fillId="0" borderId="23" xfId="61" applyFont="1" applyBorder="1">
      <alignment vertical="center"/>
    </xf>
    <xf numFmtId="0" fontId="54" fillId="0" borderId="98" xfId="61" applyFont="1" applyBorder="1" applyAlignment="1">
      <alignment vertical="center" wrapText="1"/>
    </xf>
    <xf numFmtId="0" fontId="50" fillId="0" borderId="0" xfId="61" applyFont="1" applyBorder="1" applyAlignment="1">
      <alignment vertical="center"/>
    </xf>
    <xf numFmtId="0" fontId="50" fillId="0" borderId="0" xfId="61" applyFont="1" applyBorder="1" applyAlignment="1">
      <alignment vertical="center" wrapText="1"/>
    </xf>
    <xf numFmtId="0" fontId="55" fillId="0" borderId="23" xfId="61" applyFont="1" applyBorder="1" applyAlignment="1">
      <alignment vertical="center" wrapText="1"/>
    </xf>
    <xf numFmtId="0" fontId="50" fillId="0" borderId="98" xfId="61" applyFont="1" applyBorder="1" applyAlignment="1">
      <alignment vertical="center" wrapText="1"/>
    </xf>
    <xf numFmtId="0" fontId="54" fillId="0" borderId="0" xfId="61" applyFont="1" applyBorder="1" applyAlignment="1">
      <alignment vertical="center" wrapText="1"/>
    </xf>
    <xf numFmtId="0" fontId="62" fillId="0" borderId="23" xfId="61" applyFont="1" applyBorder="1" applyAlignment="1">
      <alignment vertical="center" wrapText="1"/>
    </xf>
    <xf numFmtId="0" fontId="54" fillId="0" borderId="99" xfId="61" applyFont="1" applyBorder="1">
      <alignment vertical="center"/>
    </xf>
    <xf numFmtId="0" fontId="50" fillId="0" borderId="24" xfId="61" applyFont="1" applyBorder="1" applyAlignment="1">
      <alignment vertical="center"/>
    </xf>
    <xf numFmtId="0" fontId="54" fillId="0" borderId="24" xfId="61" applyFont="1" applyBorder="1">
      <alignment vertical="center"/>
    </xf>
    <xf numFmtId="0" fontId="62" fillId="0" borderId="60" xfId="61" applyFont="1" applyBorder="1">
      <alignment vertical="center"/>
    </xf>
    <xf numFmtId="0" fontId="59" fillId="0" borderId="0" xfId="61" applyFont="1">
      <alignment vertical="center"/>
    </xf>
    <xf numFmtId="0" fontId="52" fillId="0" borderId="0" xfId="61" applyFont="1" applyBorder="1">
      <alignment vertical="center"/>
    </xf>
    <xf numFmtId="0" fontId="15" fillId="0" borderId="0" xfId="61" applyFont="1" applyFill="1">
      <alignment vertical="center"/>
    </xf>
    <xf numFmtId="0" fontId="15" fillId="24" borderId="26" xfId="61" applyFont="1" applyFill="1" applyBorder="1" applyAlignment="1">
      <alignment horizontal="center" vertical="center"/>
    </xf>
    <xf numFmtId="0" fontId="6" fillId="0" borderId="13" xfId="61" applyFont="1" applyFill="1" applyBorder="1" applyAlignment="1">
      <alignment vertical="center"/>
    </xf>
    <xf numFmtId="0" fontId="6" fillId="0" borderId="11" xfId="61" applyFont="1" applyFill="1" applyBorder="1" applyAlignment="1">
      <alignment vertical="center"/>
    </xf>
    <xf numFmtId="0" fontId="6" fillId="0" borderId="10" xfId="61" applyFont="1" applyFill="1" applyBorder="1" applyAlignment="1">
      <alignment vertical="center"/>
    </xf>
    <xf numFmtId="0" fontId="15" fillId="24" borderId="28" xfId="61" applyFont="1" applyFill="1" applyBorder="1" applyAlignment="1">
      <alignment horizontal="center" vertical="center"/>
    </xf>
    <xf numFmtId="0" fontId="15" fillId="0" borderId="55" xfId="61" applyFont="1" applyFill="1" applyBorder="1" applyAlignment="1">
      <alignment horizontal="left" vertical="center"/>
    </xf>
    <xf numFmtId="0" fontId="15" fillId="0" borderId="45" xfId="61" applyFont="1" applyFill="1" applyBorder="1" applyAlignment="1">
      <alignment horizontal="left" vertical="center" wrapText="1"/>
    </xf>
    <xf numFmtId="0" fontId="8" fillId="0" borderId="55" xfId="61" applyFont="1" applyFill="1" applyBorder="1" applyAlignment="1">
      <alignment horizontal="left" vertical="center" wrapText="1"/>
    </xf>
    <xf numFmtId="0" fontId="13" fillId="0" borderId="25" xfId="61" applyFont="1" applyFill="1" applyBorder="1" applyAlignment="1">
      <alignment horizontal="left" vertical="center" shrinkToFit="1"/>
    </xf>
    <xf numFmtId="0" fontId="7" fillId="0" borderId="11" xfId="61" applyFont="1" applyFill="1" applyBorder="1" applyAlignment="1">
      <alignment vertical="center"/>
    </xf>
    <xf numFmtId="0" fontId="15" fillId="0" borderId="28" xfId="61" applyFont="1" applyFill="1" applyBorder="1">
      <alignment vertical="center"/>
    </xf>
    <xf numFmtId="0" fontId="7" fillId="0" borderId="25" xfId="61" applyFont="1" applyFill="1" applyBorder="1" applyAlignment="1">
      <alignment horizontal="left" vertical="top" wrapText="1" shrinkToFit="1"/>
    </xf>
    <xf numFmtId="0" fontId="15" fillId="0" borderId="25" xfId="61" applyFont="1" applyFill="1" applyBorder="1" applyAlignment="1">
      <alignment horizontal="left" vertical="top" wrapText="1" shrinkToFit="1"/>
    </xf>
    <xf numFmtId="0" fontId="15" fillId="0" borderId="25" xfId="61" applyFont="1" applyFill="1" applyBorder="1" applyAlignment="1">
      <alignment horizontal="center" vertical="center"/>
    </xf>
    <xf numFmtId="0" fontId="15" fillId="0" borderId="61" xfId="61" applyFont="1" applyFill="1" applyBorder="1" applyAlignment="1">
      <alignment horizontal="left" vertical="center" wrapText="1"/>
    </xf>
    <xf numFmtId="0" fontId="15" fillId="0" borderId="61" xfId="61" applyFont="1" applyFill="1" applyBorder="1" applyAlignment="1">
      <alignment horizontal="center" vertical="center"/>
    </xf>
    <xf numFmtId="0" fontId="15" fillId="0" borderId="62" xfId="61" applyFont="1" applyFill="1" applyBorder="1" applyAlignment="1">
      <alignment horizontal="left" vertical="center" wrapText="1"/>
    </xf>
    <xf numFmtId="0" fontId="15" fillId="0" borderId="62" xfId="61" applyFont="1" applyFill="1" applyBorder="1" applyAlignment="1">
      <alignment horizontal="center" vertical="center"/>
    </xf>
    <xf numFmtId="0" fontId="15" fillId="0" borderId="63" xfId="61" applyFont="1" applyFill="1" applyBorder="1" applyAlignment="1">
      <alignment horizontal="left" vertical="center" wrapText="1"/>
    </xf>
    <xf numFmtId="0" fontId="15" fillId="0" borderId="26" xfId="61" applyFont="1" applyFill="1" applyBorder="1" applyAlignment="1">
      <alignment horizontal="center" vertical="center"/>
    </xf>
    <xf numFmtId="0" fontId="15" fillId="0" borderId="22" xfId="61" applyFont="1" applyFill="1" applyBorder="1" applyAlignment="1">
      <alignment horizontal="left" vertical="center" wrapText="1"/>
    </xf>
    <xf numFmtId="0" fontId="7" fillId="0" borderId="27" xfId="61" applyFont="1" applyFill="1" applyBorder="1" applyAlignment="1">
      <alignment vertical="center"/>
    </xf>
    <xf numFmtId="0" fontId="15" fillId="0" borderId="27" xfId="61" applyFont="1" applyFill="1" applyBorder="1" applyAlignment="1">
      <alignment horizontal="center" vertical="center"/>
    </xf>
    <xf numFmtId="0" fontId="15" fillId="0" borderId="27" xfId="61" applyFont="1" applyBorder="1" applyAlignment="1">
      <alignment horizontal="left" vertical="center" wrapText="1"/>
    </xf>
    <xf numFmtId="0" fontId="15" fillId="0" borderId="63" xfId="61" applyFont="1" applyBorder="1" applyAlignment="1">
      <alignment horizontal="left" vertical="center" wrapText="1"/>
    </xf>
    <xf numFmtId="0" fontId="29" fillId="0" borderId="13" xfId="61" applyFont="1" applyBorder="1" applyAlignment="1">
      <alignment horizontal="left" vertical="center" wrapText="1" indent="1"/>
    </xf>
    <xf numFmtId="0" fontId="15" fillId="0" borderId="28" xfId="61" applyFont="1" applyFill="1" applyBorder="1" applyAlignment="1">
      <alignment vertical="center"/>
    </xf>
    <xf numFmtId="0" fontId="7" fillId="0" borderId="25" xfId="61" applyFont="1" applyFill="1" applyBorder="1" applyAlignment="1">
      <alignment horizontal="left" vertical="center" wrapText="1" shrinkToFit="1"/>
    </xf>
    <xf numFmtId="0" fontId="15" fillId="0" borderId="22" xfId="61" applyFont="1" applyBorder="1" applyAlignment="1">
      <alignment horizontal="left" vertical="top" wrapText="1"/>
    </xf>
    <xf numFmtId="0" fontId="15" fillId="0" borderId="22" xfId="61" applyFont="1" applyBorder="1" applyAlignment="1">
      <alignment horizontal="left" vertical="center" wrapText="1"/>
    </xf>
    <xf numFmtId="0" fontId="15" fillId="0" borderId="48" xfId="61" applyFont="1" applyBorder="1" applyAlignment="1">
      <alignment horizontal="left" vertical="top" wrapText="1"/>
    </xf>
    <xf numFmtId="0" fontId="7" fillId="0" borderId="61" xfId="61" applyFont="1" applyFill="1" applyBorder="1" applyAlignment="1">
      <alignment horizontal="left" vertical="center" wrapText="1" shrinkToFit="1"/>
    </xf>
    <xf numFmtId="0" fontId="15" fillId="0" borderId="64" xfId="61" applyFont="1" applyBorder="1" applyAlignment="1">
      <alignment horizontal="left" vertical="top" wrapText="1"/>
    </xf>
    <xf numFmtId="0" fontId="7" fillId="0" borderId="26" xfId="61" applyFont="1" applyFill="1" applyBorder="1" applyAlignment="1">
      <alignment horizontal="left" vertical="center" wrapText="1" shrinkToFit="1"/>
    </xf>
    <xf numFmtId="0" fontId="15" fillId="24" borderId="25" xfId="61" applyFont="1" applyFill="1" applyBorder="1" applyAlignment="1">
      <alignment horizontal="center" vertical="center"/>
    </xf>
    <xf numFmtId="0" fontId="15" fillId="0" borderId="25" xfId="61" applyFont="1" applyFill="1" applyBorder="1" applyAlignment="1">
      <alignment vertical="center" wrapText="1"/>
    </xf>
    <xf numFmtId="0" fontId="7" fillId="0" borderId="15" xfId="61" applyFont="1" applyFill="1" applyBorder="1" applyAlignment="1">
      <alignment horizontal="left" vertical="center" wrapText="1"/>
    </xf>
    <xf numFmtId="0" fontId="15" fillId="24" borderId="27" xfId="61" applyFont="1" applyFill="1" applyBorder="1" applyAlignment="1">
      <alignment horizontal="center" vertical="center"/>
    </xf>
    <xf numFmtId="0" fontId="15" fillId="0" borderId="27" xfId="61" applyFont="1" applyFill="1" applyBorder="1" applyAlignment="1">
      <alignment vertical="center" wrapText="1"/>
    </xf>
    <xf numFmtId="0" fontId="15" fillId="0" borderId="28" xfId="61" applyFont="1" applyBorder="1">
      <alignment vertical="center"/>
    </xf>
    <xf numFmtId="0" fontId="7" fillId="0" borderId="25" xfId="61" applyFont="1" applyFill="1" applyBorder="1" applyAlignment="1">
      <alignment horizontal="left" vertical="center" wrapText="1"/>
    </xf>
    <xf numFmtId="0" fontId="7" fillId="0" borderId="27" xfId="61" applyFont="1" applyFill="1" applyBorder="1" applyAlignment="1">
      <alignment horizontal="left" vertical="center" wrapText="1"/>
    </xf>
    <xf numFmtId="0" fontId="15" fillId="0" borderId="65" xfId="61" applyFont="1" applyBorder="1" applyAlignment="1">
      <alignment horizontal="left" vertical="center" wrapText="1"/>
    </xf>
    <xf numFmtId="0" fontId="7" fillId="0" borderId="61" xfId="61" applyFont="1" applyFill="1" applyBorder="1" applyAlignment="1">
      <alignment horizontal="left" vertical="center" wrapText="1"/>
    </xf>
    <xf numFmtId="0" fontId="15" fillId="0" borderId="48" xfId="61" applyFont="1" applyBorder="1" applyAlignment="1">
      <alignment horizontal="left" vertical="center" wrapText="1"/>
    </xf>
    <xf numFmtId="0" fontId="7" fillId="0" borderId="38" xfId="61" applyFont="1" applyFill="1" applyBorder="1" applyAlignment="1">
      <alignment horizontal="left" vertical="center" wrapText="1"/>
    </xf>
    <xf numFmtId="0" fontId="15" fillId="0" borderId="26" xfId="61" applyFont="1" applyBorder="1" applyAlignment="1">
      <alignment horizontal="left" vertical="center" wrapText="1"/>
    </xf>
    <xf numFmtId="0" fontId="7" fillId="0" borderId="64" xfId="61" applyFont="1" applyFill="1" applyBorder="1" applyAlignment="1">
      <alignment horizontal="left" vertical="center" wrapText="1"/>
    </xf>
    <xf numFmtId="0" fontId="15" fillId="0" borderId="45" xfId="61" applyFont="1" applyFill="1" applyBorder="1">
      <alignment vertical="center"/>
    </xf>
    <xf numFmtId="0" fontId="15" fillId="0" borderId="27" xfId="61" applyFont="1" applyFill="1" applyBorder="1" applyAlignment="1">
      <alignment horizontal="left" vertical="center" wrapText="1"/>
    </xf>
    <xf numFmtId="0" fontId="15" fillId="0" borderId="54" xfId="61" applyFont="1" applyFill="1" applyBorder="1" applyAlignment="1">
      <alignment vertical="center" wrapText="1"/>
    </xf>
    <xf numFmtId="0" fontId="15" fillId="0" borderId="54" xfId="61" applyFont="1" applyFill="1" applyBorder="1" applyAlignment="1">
      <alignment horizontal="center" vertical="center"/>
    </xf>
    <xf numFmtId="0" fontId="15" fillId="0" borderId="27" xfId="61" applyFont="1" applyFill="1" applyBorder="1" applyAlignment="1">
      <alignment vertical="center"/>
    </xf>
    <xf numFmtId="0" fontId="15" fillId="0" borderId="18" xfId="61" applyFont="1" applyFill="1" applyBorder="1" applyAlignment="1">
      <alignment vertical="center" wrapText="1"/>
    </xf>
    <xf numFmtId="0" fontId="7" fillId="0" borderId="26" xfId="61" applyFont="1" applyFill="1" applyBorder="1" applyAlignment="1">
      <alignment horizontal="left" vertical="center" wrapText="1"/>
    </xf>
    <xf numFmtId="0" fontId="15" fillId="0" borderId="26" xfId="61" applyFont="1" applyFill="1" applyBorder="1" applyAlignment="1">
      <alignment horizontal="left" vertical="center" wrapText="1"/>
    </xf>
    <xf numFmtId="0" fontId="15" fillId="0" borderId="66" xfId="61" applyFont="1" applyFill="1" applyBorder="1" applyAlignment="1">
      <alignment horizontal="center" vertical="center"/>
    </xf>
    <xf numFmtId="0" fontId="15" fillId="0" borderId="31" xfId="61" applyFont="1" applyFill="1" applyBorder="1" applyAlignment="1">
      <alignment horizontal="left" vertical="center" wrapText="1"/>
    </xf>
    <xf numFmtId="0" fontId="7" fillId="0" borderId="55" xfId="61" applyFont="1" applyFill="1" applyBorder="1" applyAlignment="1">
      <alignment horizontal="left" vertical="center" wrapText="1"/>
    </xf>
    <xf numFmtId="0" fontId="15" fillId="0" borderId="68" xfId="61" applyFont="1" applyFill="1" applyBorder="1" applyAlignment="1">
      <alignment vertical="center"/>
    </xf>
    <xf numFmtId="0" fontId="15" fillId="0" borderId="54" xfId="61" applyFont="1" applyFill="1" applyBorder="1" applyAlignment="1">
      <alignment horizontal="left" vertical="center" wrapText="1"/>
    </xf>
    <xf numFmtId="0" fontId="15" fillId="0" borderId="67" xfId="61" applyFont="1" applyFill="1" applyBorder="1" applyAlignment="1">
      <alignment horizontal="left" vertical="center" wrapText="1"/>
    </xf>
    <xf numFmtId="0" fontId="15" fillId="0" borderId="67" xfId="61" applyFont="1" applyFill="1" applyBorder="1" applyAlignment="1">
      <alignment horizontal="center" vertical="center"/>
    </xf>
    <xf numFmtId="0" fontId="15" fillId="0" borderId="0" xfId="61" applyFont="1" applyFill="1" applyBorder="1" applyAlignment="1">
      <alignment vertical="center"/>
    </xf>
    <xf numFmtId="0" fontId="7" fillId="0" borderId="27" xfId="61" applyFont="1" applyFill="1" applyBorder="1" applyAlignment="1">
      <alignment horizontal="left" vertical="top" wrapText="1"/>
    </xf>
    <xf numFmtId="0" fontId="15" fillId="0" borderId="68" xfId="61" applyFont="1" applyFill="1" applyBorder="1" applyAlignment="1">
      <alignment horizontal="left" vertical="center" wrapText="1"/>
    </xf>
    <xf numFmtId="0" fontId="7" fillId="0" borderId="62" xfId="61" applyFont="1" applyFill="1" applyBorder="1" applyAlignment="1">
      <alignment vertical="center" wrapText="1"/>
    </xf>
    <xf numFmtId="0" fontId="15" fillId="0" borderId="68" xfId="61" applyFont="1" applyFill="1" applyBorder="1" applyAlignment="1">
      <alignment horizontal="center" vertical="center"/>
    </xf>
    <xf numFmtId="0" fontId="15" fillId="0" borderId="66" xfId="61" applyFont="1" applyFill="1" applyBorder="1" applyAlignment="1">
      <alignment horizontal="left" vertical="center" wrapText="1"/>
    </xf>
    <xf numFmtId="0" fontId="7" fillId="0" borderId="26" xfId="61" applyFont="1" applyFill="1" applyBorder="1" applyAlignment="1">
      <alignment vertical="center" wrapText="1"/>
    </xf>
    <xf numFmtId="0" fontId="15" fillId="24" borderId="15" xfId="61" applyFont="1" applyFill="1" applyBorder="1" applyAlignment="1">
      <alignment horizontal="center" vertical="center"/>
    </xf>
    <xf numFmtId="0" fontId="7" fillId="0" borderId="25" xfId="61" applyFont="1" applyFill="1" applyBorder="1" applyAlignment="1">
      <alignment vertical="center" wrapText="1"/>
    </xf>
    <xf numFmtId="0" fontId="15" fillId="0" borderId="10" xfId="61" applyFont="1" applyFill="1" applyBorder="1" applyAlignment="1">
      <alignment horizontal="left" vertical="center" wrapText="1"/>
    </xf>
    <xf numFmtId="0" fontId="15" fillId="0" borderId="15" xfId="61" applyFont="1" applyFill="1" applyBorder="1" applyAlignment="1">
      <alignment horizontal="left" vertical="center" wrapText="1"/>
    </xf>
    <xf numFmtId="0" fontId="7" fillId="0" borderId="15" xfId="61" applyFont="1" applyFill="1" applyBorder="1" applyAlignment="1">
      <alignment vertical="center" wrapText="1"/>
    </xf>
    <xf numFmtId="0" fontId="15" fillId="0" borderId="15" xfId="61" applyFont="1" applyFill="1" applyBorder="1" applyAlignment="1">
      <alignment vertical="center" wrapText="1"/>
    </xf>
    <xf numFmtId="0" fontId="15" fillId="0" borderId="55" xfId="61" applyFont="1" applyFill="1" applyBorder="1" applyAlignment="1">
      <alignment horizontal="left" vertical="center" wrapText="1"/>
    </xf>
    <xf numFmtId="0" fontId="7" fillId="0" borderId="55" xfId="61" applyFont="1" applyFill="1" applyBorder="1" applyAlignment="1">
      <alignment vertical="center" wrapText="1"/>
    </xf>
    <xf numFmtId="0" fontId="15" fillId="0" borderId="64" xfId="61" applyFont="1" applyFill="1" applyBorder="1" applyAlignment="1">
      <alignment horizontal="left" vertical="center" wrapText="1"/>
    </xf>
    <xf numFmtId="0" fontId="7" fillId="0" borderId="64" xfId="61" applyFont="1" applyFill="1" applyBorder="1" applyAlignment="1">
      <alignment vertical="center" wrapText="1"/>
    </xf>
    <xf numFmtId="0" fontId="7" fillId="0" borderId="61" xfId="61" applyFont="1" applyFill="1" applyBorder="1" applyAlignment="1">
      <alignment vertical="center" wrapText="1"/>
    </xf>
    <xf numFmtId="0" fontId="15" fillId="0" borderId="55" xfId="61" applyFont="1" applyFill="1" applyBorder="1" applyAlignment="1">
      <alignment vertical="center" wrapText="1"/>
    </xf>
    <xf numFmtId="0" fontId="15" fillId="0" borderId="26" xfId="61" applyFont="1" applyFill="1" applyBorder="1" applyAlignment="1">
      <alignment vertical="center" wrapText="1"/>
    </xf>
    <xf numFmtId="0" fontId="15" fillId="0" borderId="64" xfId="61" applyFont="1" applyFill="1" applyBorder="1" applyAlignment="1">
      <alignment vertical="center" wrapText="1"/>
    </xf>
    <xf numFmtId="0" fontId="15" fillId="0" borderId="38" xfId="61" applyFont="1" applyFill="1" applyBorder="1" applyAlignment="1">
      <alignment vertical="center" wrapText="1"/>
    </xf>
    <xf numFmtId="0" fontId="7" fillId="0" borderId="38" xfId="61" applyFont="1" applyFill="1" applyBorder="1" applyAlignment="1">
      <alignment vertical="center" wrapText="1"/>
    </xf>
    <xf numFmtId="0" fontId="15" fillId="0" borderId="48" xfId="61" applyFont="1" applyFill="1" applyBorder="1" applyAlignment="1">
      <alignment vertical="center" wrapText="1"/>
    </xf>
    <xf numFmtId="0" fontId="7" fillId="0" borderId="13" xfId="61" applyFont="1" applyFill="1" applyBorder="1" applyAlignment="1">
      <alignment vertical="center" wrapText="1"/>
    </xf>
    <xf numFmtId="0" fontId="15" fillId="0" borderId="13" xfId="61" applyFont="1" applyFill="1" applyBorder="1" applyAlignment="1">
      <alignment vertical="center" wrapText="1"/>
    </xf>
    <xf numFmtId="0" fontId="7" fillId="0" borderId="28" xfId="61" applyFont="1" applyFill="1" applyBorder="1" applyAlignment="1">
      <alignment vertical="center" wrapText="1"/>
    </xf>
    <xf numFmtId="0" fontId="15" fillId="0" borderId="45" xfId="61" applyFont="1" applyFill="1" applyBorder="1" applyAlignment="1">
      <alignment vertical="center" wrapText="1"/>
    </xf>
    <xf numFmtId="0" fontId="15" fillId="0" borderId="62" xfId="61" applyFont="1" applyFill="1" applyBorder="1" applyAlignment="1">
      <alignment vertical="center" wrapText="1"/>
    </xf>
    <xf numFmtId="0" fontId="7" fillId="0" borderId="69" xfId="61" applyFont="1" applyFill="1" applyBorder="1" applyAlignment="1">
      <alignment vertical="center" wrapText="1"/>
    </xf>
    <xf numFmtId="0" fontId="15" fillId="0" borderId="69" xfId="61" applyFont="1" applyFill="1" applyBorder="1" applyAlignment="1">
      <alignment vertical="center" wrapText="1"/>
    </xf>
    <xf numFmtId="0" fontId="7" fillId="0" borderId="51" xfId="61" applyFont="1" applyFill="1" applyBorder="1" applyAlignment="1">
      <alignment vertical="center" wrapText="1"/>
    </xf>
    <xf numFmtId="0" fontId="15" fillId="0" borderId="51" xfId="61" applyFont="1" applyFill="1" applyBorder="1" applyAlignment="1">
      <alignment vertical="center" wrapText="1"/>
    </xf>
    <xf numFmtId="0" fontId="15" fillId="0" borderId="22" xfId="61" applyFont="1" applyFill="1" applyBorder="1" applyAlignment="1">
      <alignment vertical="center" wrapText="1"/>
    </xf>
    <xf numFmtId="0" fontId="15" fillId="0" borderId="63" xfId="61" applyFont="1" applyFill="1" applyBorder="1" applyAlignment="1">
      <alignment vertical="center" wrapText="1"/>
    </xf>
    <xf numFmtId="0" fontId="7" fillId="0" borderId="38" xfId="61" applyFont="1" applyFill="1" applyBorder="1" applyAlignment="1">
      <alignment vertical="top" wrapText="1"/>
    </xf>
    <xf numFmtId="0" fontId="7" fillId="0" borderId="26" xfId="61" applyFont="1" applyFill="1" applyBorder="1" applyAlignment="1">
      <alignment vertical="top" wrapText="1"/>
    </xf>
    <xf numFmtId="0" fontId="15" fillId="0" borderId="26" xfId="61" applyFont="1" applyFill="1" applyBorder="1" applyAlignment="1">
      <alignment vertical="top" wrapText="1"/>
    </xf>
    <xf numFmtId="0" fontId="7" fillId="0" borderId="27" xfId="61" applyFont="1" applyFill="1" applyBorder="1" applyAlignment="1">
      <alignment vertical="center" wrapText="1"/>
    </xf>
    <xf numFmtId="0" fontId="15" fillId="0" borderId="38" xfId="61" applyFont="1" applyFill="1" applyBorder="1" applyAlignment="1">
      <alignment horizontal="left" vertical="center" wrapText="1"/>
    </xf>
    <xf numFmtId="0" fontId="15" fillId="0" borderId="15" xfId="61" applyFont="1" applyFill="1" applyBorder="1" applyAlignment="1">
      <alignment horizontal="left" vertical="center"/>
    </xf>
    <xf numFmtId="0" fontId="8" fillId="0" borderId="26" xfId="61" applyFont="1" applyFill="1" applyBorder="1" applyAlignment="1">
      <alignment vertical="center" wrapText="1"/>
    </xf>
    <xf numFmtId="0" fontId="13" fillId="0" borderId="26" xfId="61" applyFont="1" applyFill="1" applyBorder="1" applyAlignment="1">
      <alignment horizontal="left" vertical="center" wrapText="1"/>
    </xf>
    <xf numFmtId="0" fontId="13" fillId="0" borderId="15" xfId="61" applyFont="1" applyFill="1" applyBorder="1" applyAlignment="1">
      <alignment horizontal="left" vertical="center" wrapText="1"/>
    </xf>
    <xf numFmtId="0" fontId="8" fillId="0" borderId="10" xfId="61" applyFont="1" applyFill="1" applyBorder="1" applyAlignment="1">
      <alignment horizontal="left" vertical="center" wrapText="1"/>
    </xf>
    <xf numFmtId="0" fontId="13" fillId="0" borderId="10" xfId="61" applyFont="1" applyFill="1" applyBorder="1" applyAlignment="1">
      <alignment horizontal="left" vertical="center" wrapText="1"/>
    </xf>
    <xf numFmtId="0" fontId="15" fillId="0" borderId="10" xfId="61" applyFont="1" applyFill="1" applyBorder="1" applyAlignment="1">
      <alignment vertical="center" wrapText="1"/>
    </xf>
    <xf numFmtId="0" fontId="7" fillId="0" borderId="10" xfId="61" applyFont="1" applyFill="1" applyBorder="1" applyAlignment="1">
      <alignment vertical="center" wrapText="1"/>
    </xf>
    <xf numFmtId="0" fontId="15" fillId="0" borderId="10" xfId="61" applyFont="1" applyFill="1" applyBorder="1" applyAlignment="1">
      <alignment vertical="center"/>
    </xf>
    <xf numFmtId="0" fontId="8" fillId="0" borderId="26" xfId="61" applyFont="1" applyFill="1" applyBorder="1" applyAlignment="1">
      <alignment vertical="center"/>
    </xf>
    <xf numFmtId="0" fontId="15" fillId="24" borderId="25" xfId="61" applyFont="1" applyFill="1" applyBorder="1" applyAlignment="1">
      <alignment horizontal="center"/>
    </xf>
    <xf numFmtId="0" fontId="15" fillId="0" borderId="15" xfId="61" applyFont="1" applyFill="1" applyBorder="1" applyAlignment="1">
      <alignment vertical="center"/>
    </xf>
    <xf numFmtId="0" fontId="13" fillId="0" borderId="15" xfId="61" applyFont="1" applyFill="1" applyBorder="1" applyAlignment="1">
      <alignment vertical="center"/>
    </xf>
    <xf numFmtId="0" fontId="13" fillId="0" borderId="25" xfId="61" applyFont="1" applyFill="1" applyBorder="1" applyAlignment="1">
      <alignment vertical="center" wrapText="1"/>
    </xf>
    <xf numFmtId="0" fontId="13" fillId="0" borderId="27" xfId="61" applyFont="1" applyFill="1" applyBorder="1" applyAlignment="1">
      <alignment vertical="center" wrapText="1"/>
    </xf>
    <xf numFmtId="0" fontId="8" fillId="0" borderId="15" xfId="61" applyFont="1" applyFill="1" applyBorder="1" applyAlignment="1">
      <alignment vertical="center" wrapText="1"/>
    </xf>
    <xf numFmtId="0" fontId="13" fillId="0" borderId="64" xfId="61" applyFont="1" applyFill="1" applyBorder="1" applyAlignment="1">
      <alignment vertical="center" wrapText="1"/>
    </xf>
    <xf numFmtId="0" fontId="15" fillId="0" borderId="0" xfId="61" applyFont="1" applyFill="1" applyBorder="1">
      <alignment vertical="center"/>
    </xf>
    <xf numFmtId="0" fontId="7" fillId="0" borderId="15" xfId="61" applyFont="1" applyFill="1" applyBorder="1" applyAlignment="1">
      <alignment horizontal="left" vertical="top" wrapText="1"/>
    </xf>
    <xf numFmtId="0" fontId="15" fillId="0" borderId="38" xfId="61" applyFont="1" applyFill="1" applyBorder="1">
      <alignment vertical="center"/>
    </xf>
    <xf numFmtId="0" fontId="7" fillId="0" borderId="38" xfId="61" applyFont="1" applyFill="1" applyBorder="1" applyAlignment="1">
      <alignment horizontal="left" vertical="top" wrapText="1"/>
    </xf>
    <xf numFmtId="0" fontId="15" fillId="0" borderId="62" xfId="61" applyFont="1" applyFill="1" applyBorder="1">
      <alignment vertical="center"/>
    </xf>
    <xf numFmtId="0" fontId="7" fillId="0" borderId="62" xfId="61" applyFont="1" applyFill="1" applyBorder="1" applyAlignment="1">
      <alignment horizontal="left" vertical="top" wrapText="1"/>
    </xf>
    <xf numFmtId="0" fontId="15" fillId="0" borderId="27" xfId="61" applyFont="1" applyFill="1" applyBorder="1">
      <alignment vertical="center"/>
    </xf>
    <xf numFmtId="0" fontId="15" fillId="0" borderId="64" xfId="61" applyFont="1" applyFill="1" applyBorder="1" applyAlignment="1">
      <alignment horizontal="left" vertical="top" wrapText="1"/>
    </xf>
    <xf numFmtId="0" fontId="15" fillId="0" borderId="15" xfId="61" applyFont="1" applyFill="1" applyBorder="1" applyAlignment="1">
      <alignment horizontal="left" vertical="top" wrapText="1"/>
    </xf>
    <xf numFmtId="0" fontId="15" fillId="0" borderId="0" xfId="61" applyFont="1" applyFill="1" applyAlignment="1">
      <alignment horizontal="center" vertical="center"/>
    </xf>
    <xf numFmtId="0" fontId="15" fillId="0" borderId="0" xfId="61" applyFont="1" applyFill="1" applyAlignment="1">
      <alignment horizontal="left" vertical="center"/>
    </xf>
    <xf numFmtId="0" fontId="31" fillId="0" borderId="0" xfId="61" applyFont="1" applyFill="1" applyAlignment="1">
      <alignment horizontal="left" vertical="center"/>
    </xf>
    <xf numFmtId="0" fontId="15" fillId="0" borderId="0" xfId="61" applyFont="1" applyFill="1" applyAlignment="1">
      <alignment vertical="center"/>
    </xf>
    <xf numFmtId="0" fontId="15" fillId="0" borderId="0" xfId="61" applyFont="1" applyAlignment="1">
      <alignment horizontal="left" vertical="center"/>
    </xf>
    <xf numFmtId="0" fontId="15" fillId="0" borderId="0" xfId="61" applyFont="1" applyAlignment="1">
      <alignment horizontal="center" vertical="center"/>
    </xf>
    <xf numFmtId="0" fontId="15" fillId="0" borderId="0" xfId="61" applyFont="1">
      <alignment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24" borderId="15" xfId="0" applyFont="1" applyFill="1" applyBorder="1" applyAlignment="1">
      <alignment horizontal="center" vertical="center" wrapText="1"/>
    </xf>
    <xf numFmtId="0" fontId="0" fillId="0" borderId="0" xfId="0" applyFont="1" applyBorder="1" applyAlignment="1">
      <alignment vertical="center"/>
    </xf>
    <xf numFmtId="0" fontId="3" fillId="0" borderId="15" xfId="0" applyFont="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4" borderId="15" xfId="0" applyFont="1" applyFill="1" applyBorder="1" applyAlignment="1">
      <alignment horizontal="left" vertical="center"/>
    </xf>
    <xf numFmtId="0" fontId="3" fillId="0" borderId="21" xfId="0" applyFont="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center" vertical="center" textRotation="255"/>
    </xf>
    <xf numFmtId="0" fontId="3" fillId="0" borderId="18" xfId="0" applyFont="1" applyBorder="1" applyAlignment="1">
      <alignment vertical="center"/>
    </xf>
    <xf numFmtId="0" fontId="3" fillId="0" borderId="15" xfId="0" applyFont="1" applyBorder="1" applyAlignment="1">
      <alignment horizontal="right" vertical="center"/>
    </xf>
    <xf numFmtId="0" fontId="3" fillId="0" borderId="0" xfId="0" applyFont="1" applyBorder="1" applyAlignment="1">
      <alignment horizontal="right" vertical="center"/>
    </xf>
    <xf numFmtId="0" fontId="73" fillId="0" borderId="0" xfId="62" applyFont="1">
      <alignment vertical="center"/>
    </xf>
    <xf numFmtId="0" fontId="73" fillId="0" borderId="0" xfId="62" applyFont="1" applyAlignment="1">
      <alignment horizontal="left" vertical="center"/>
    </xf>
    <xf numFmtId="0" fontId="74" fillId="0" borderId="0" xfId="62" applyFont="1" applyAlignment="1">
      <alignment horizontal="left" vertical="center"/>
    </xf>
    <xf numFmtId="0" fontId="75" fillId="0" borderId="0" xfId="62" applyFont="1" applyAlignment="1">
      <alignment horizontal="left" vertical="center"/>
    </xf>
    <xf numFmtId="0" fontId="74" fillId="0" borderId="0" xfId="62" applyFont="1" applyAlignment="1">
      <alignment horizontal="right" vertical="center"/>
    </xf>
    <xf numFmtId="0" fontId="74" fillId="0" borderId="0" xfId="62" applyFont="1" applyFill="1" applyAlignment="1">
      <alignment horizontal="right" vertical="center"/>
    </xf>
    <xf numFmtId="0" fontId="74" fillId="0" borderId="0" xfId="62" applyFont="1" applyFill="1" applyAlignment="1">
      <alignment vertical="center"/>
    </xf>
    <xf numFmtId="0" fontId="74" fillId="0" borderId="0" xfId="62" applyFont="1" applyProtection="1">
      <alignment vertical="center"/>
    </xf>
    <xf numFmtId="0" fontId="74" fillId="0" borderId="0" xfId="62" applyFont="1" applyAlignment="1" applyProtection="1">
      <alignment horizontal="left" vertical="center"/>
    </xf>
    <xf numFmtId="0" fontId="74" fillId="0" borderId="0" xfId="62" applyFont="1" applyAlignment="1" applyProtection="1">
      <alignment horizontal="right" vertical="center"/>
    </xf>
    <xf numFmtId="0" fontId="74" fillId="36" borderId="0" xfId="62" applyFont="1" applyFill="1" applyAlignment="1" applyProtection="1">
      <alignment vertical="center"/>
    </xf>
    <xf numFmtId="0" fontId="74" fillId="36" borderId="0" xfId="62" applyFont="1" applyFill="1" applyProtection="1">
      <alignment vertical="center"/>
    </xf>
    <xf numFmtId="0" fontId="74" fillId="36" borderId="0" xfId="62" applyFont="1" applyFill="1" applyAlignment="1" applyProtection="1">
      <alignment horizontal="center" vertical="center"/>
    </xf>
    <xf numFmtId="0" fontId="74" fillId="0" borderId="0" xfId="62" applyFont="1">
      <alignment vertical="center"/>
    </xf>
    <xf numFmtId="0" fontId="73" fillId="36" borderId="0" xfId="62" quotePrefix="1" applyFont="1" applyFill="1" applyBorder="1" applyAlignment="1">
      <alignment vertical="center"/>
    </xf>
    <xf numFmtId="0" fontId="74" fillId="0" borderId="0" xfId="62" applyFont="1" applyAlignment="1" applyProtection="1">
      <alignment horizontal="center" vertical="center"/>
    </xf>
    <xf numFmtId="0" fontId="73" fillId="0" borderId="0" xfId="62" applyFont="1" applyProtection="1">
      <alignment vertical="center"/>
    </xf>
    <xf numFmtId="0" fontId="73" fillId="0" borderId="0" xfId="62" applyFont="1" applyAlignment="1">
      <alignment horizontal="right" vertical="center"/>
    </xf>
    <xf numFmtId="0" fontId="73" fillId="0" borderId="0" xfId="62" applyFont="1" applyBorder="1" applyProtection="1">
      <alignment vertical="center"/>
    </xf>
    <xf numFmtId="0" fontId="73" fillId="0" borderId="0" xfId="62" applyFont="1" applyBorder="1" applyAlignment="1" applyProtection="1">
      <alignment horizontal="left" vertical="center"/>
    </xf>
    <xf numFmtId="0" fontId="73" fillId="0" borderId="0" xfId="62" applyFont="1" applyBorder="1" applyAlignment="1" applyProtection="1">
      <alignment horizontal="right" vertical="center"/>
    </xf>
    <xf numFmtId="0" fontId="73" fillId="0" borderId="0" xfId="62" applyFont="1" applyBorder="1" applyAlignment="1" applyProtection="1">
      <alignment horizontal="center" vertical="center"/>
    </xf>
    <xf numFmtId="0" fontId="73" fillId="36" borderId="0" xfId="62" applyFont="1" applyFill="1" applyBorder="1" applyAlignment="1" applyProtection="1">
      <alignment vertical="center"/>
    </xf>
    <xf numFmtId="0" fontId="76" fillId="0" borderId="0" xfId="62" applyFont="1" applyProtection="1">
      <alignment vertical="center"/>
    </xf>
    <xf numFmtId="0" fontId="73" fillId="36" borderId="0" xfId="62" applyFont="1" applyFill="1" applyBorder="1" applyAlignment="1" applyProtection="1">
      <alignment horizontal="center" vertical="center"/>
    </xf>
    <xf numFmtId="20" fontId="73" fillId="36" borderId="0" xfId="62" applyNumberFormat="1" applyFont="1" applyFill="1" applyBorder="1" applyAlignment="1" applyProtection="1">
      <alignment vertical="center"/>
    </xf>
    <xf numFmtId="0" fontId="73" fillId="36" borderId="0" xfId="62" applyFont="1" applyFill="1" applyBorder="1" applyAlignment="1" applyProtection="1">
      <alignment horizontal="right" vertical="center"/>
    </xf>
    <xf numFmtId="187" fontId="73" fillId="36" borderId="0" xfId="62" applyNumberFormat="1" applyFont="1" applyFill="1" applyBorder="1" applyAlignment="1" applyProtection="1">
      <alignment vertical="center"/>
    </xf>
    <xf numFmtId="0" fontId="73" fillId="36" borderId="0" xfId="62" applyFont="1" applyFill="1" applyBorder="1" applyAlignment="1" applyProtection="1">
      <alignment horizontal="left" vertical="center"/>
    </xf>
    <xf numFmtId="187" fontId="73" fillId="0" borderId="0" xfId="62" applyNumberFormat="1" applyFont="1" applyBorder="1" applyAlignment="1" applyProtection="1">
      <alignment vertical="center"/>
    </xf>
    <xf numFmtId="0" fontId="74" fillId="0" borderId="0" xfId="62" applyFont="1" applyBorder="1" applyAlignment="1" applyProtection="1">
      <alignment horizontal="center" vertical="center"/>
    </xf>
    <xf numFmtId="20" fontId="73" fillId="0" borderId="0" xfId="62" applyNumberFormat="1" applyFont="1" applyBorder="1" applyAlignment="1" applyProtection="1">
      <alignment vertical="center"/>
    </xf>
    <xf numFmtId="0" fontId="73" fillId="0" borderId="0" xfId="62" applyFont="1" applyBorder="1" applyAlignment="1" applyProtection="1">
      <alignment vertical="center"/>
    </xf>
    <xf numFmtId="0" fontId="76" fillId="0" borderId="0" xfId="62" applyFont="1" applyBorder="1" applyAlignment="1" applyProtection="1">
      <alignment horizontal="left" vertical="center"/>
    </xf>
    <xf numFmtId="0" fontId="73" fillId="36" borderId="0" xfId="62" applyFont="1" applyFill="1" applyBorder="1" applyAlignment="1" applyProtection="1">
      <alignment vertical="center"/>
      <protection locked="0"/>
    </xf>
    <xf numFmtId="0" fontId="73" fillId="36" borderId="0" xfId="62" applyFont="1" applyFill="1" applyBorder="1" applyAlignment="1">
      <alignment horizontal="center" vertical="center"/>
    </xf>
    <xf numFmtId="0" fontId="73" fillId="36" borderId="0" xfId="62" applyFont="1" applyFill="1" applyBorder="1" applyProtection="1">
      <alignment vertical="center"/>
    </xf>
    <xf numFmtId="0" fontId="74" fillId="0" borderId="0" xfId="62" applyFont="1" applyBorder="1" applyAlignment="1" applyProtection="1">
      <alignment vertical="center"/>
    </xf>
    <xf numFmtId="0" fontId="73" fillId="0" borderId="0" xfId="62" applyFont="1" applyAlignment="1" applyProtection="1">
      <alignment horizontal="center" vertical="center"/>
    </xf>
    <xf numFmtId="1" fontId="73" fillId="36" borderId="0" xfId="62" applyNumberFormat="1" applyFont="1" applyFill="1" applyBorder="1" applyAlignment="1" applyProtection="1">
      <alignment vertical="center"/>
    </xf>
    <xf numFmtId="0" fontId="73" fillId="0" borderId="0" xfId="62" applyFont="1" applyAlignment="1">
      <alignment horizontal="center" vertical="center"/>
    </xf>
    <xf numFmtId="0" fontId="73" fillId="0" borderId="0" xfId="62" applyFont="1" applyBorder="1" applyAlignment="1">
      <alignment vertical="center"/>
    </xf>
    <xf numFmtId="0" fontId="76" fillId="0" borderId="0" xfId="62" applyFont="1" applyAlignment="1">
      <alignment horizontal="right" vertical="center"/>
    </xf>
    <xf numFmtId="0" fontId="76" fillId="0" borderId="0" xfId="62" applyFont="1" applyAlignment="1"/>
    <xf numFmtId="0" fontId="74" fillId="36" borderId="0" xfId="62" applyFont="1" applyFill="1" applyBorder="1" applyProtection="1">
      <alignment vertical="center"/>
    </xf>
    <xf numFmtId="0" fontId="76" fillId="0" borderId="0" xfId="62" applyFont="1" applyAlignment="1" applyProtection="1">
      <alignment horizontal="center" vertical="center"/>
    </xf>
    <xf numFmtId="0" fontId="73" fillId="0" borderId="0" xfId="62" applyFont="1" applyBorder="1" applyAlignment="1">
      <alignment horizontal="center" vertical="center"/>
    </xf>
    <xf numFmtId="0" fontId="77" fillId="36" borderId="0" xfId="62" applyFont="1" applyFill="1" applyBorder="1" applyAlignment="1" applyProtection="1">
      <alignment vertical="center"/>
    </xf>
    <xf numFmtId="0" fontId="77" fillId="0" borderId="0" xfId="62" applyFont="1" applyBorder="1" applyAlignment="1" applyProtection="1">
      <alignment vertical="center"/>
    </xf>
    <xf numFmtId="0" fontId="76" fillId="0" borderId="0" xfId="62" applyFont="1" applyAlignment="1">
      <alignment horizontal="left"/>
    </xf>
    <xf numFmtId="0" fontId="77" fillId="0" borderId="0" xfId="62" applyFont="1" applyBorder="1" applyAlignment="1" applyProtection="1">
      <alignment horizontal="left" vertical="center"/>
    </xf>
    <xf numFmtId="0" fontId="73" fillId="0" borderId="0" xfId="62" applyFont="1" applyAlignment="1" applyProtection="1">
      <alignment horizontal="right" vertical="center"/>
    </xf>
    <xf numFmtId="0" fontId="73" fillId="0" borderId="0" xfId="62" applyFont="1" applyBorder="1" applyAlignment="1">
      <alignment horizontal="right" vertical="center"/>
    </xf>
    <xf numFmtId="0" fontId="73" fillId="0" borderId="0" xfId="62" applyFont="1" applyBorder="1" applyAlignment="1">
      <alignment horizontal="left" vertical="center"/>
    </xf>
    <xf numFmtId="0" fontId="73" fillId="0" borderId="0" xfId="62" applyNumberFormat="1" applyFont="1" applyBorder="1" applyAlignment="1" applyProtection="1">
      <alignment horizontal="center" vertical="center"/>
    </xf>
    <xf numFmtId="20" fontId="74" fillId="0" borderId="0" xfId="62" applyNumberFormat="1" applyFont="1" applyBorder="1" applyAlignment="1" applyProtection="1">
      <alignment vertical="center"/>
    </xf>
    <xf numFmtId="0" fontId="74" fillId="0" borderId="0" xfId="62" applyFont="1" applyBorder="1" applyProtection="1">
      <alignment vertical="center"/>
    </xf>
    <xf numFmtId="0" fontId="74" fillId="0" borderId="0" xfId="62" applyFont="1" applyAlignment="1">
      <alignment horizontal="center" vertical="center"/>
    </xf>
    <xf numFmtId="0" fontId="74" fillId="0" borderId="0" xfId="62" applyFont="1" applyBorder="1" applyAlignment="1">
      <alignment vertical="center"/>
    </xf>
    <xf numFmtId="0" fontId="75" fillId="0" borderId="0" xfId="62" applyFont="1" applyAlignment="1">
      <alignment horizontal="right" vertical="center"/>
    </xf>
    <xf numFmtId="0" fontId="74" fillId="0" borderId="0" xfId="62" applyFont="1" applyBorder="1" applyAlignment="1">
      <alignment horizontal="center" vertical="center"/>
    </xf>
    <xf numFmtId="0" fontId="78" fillId="0" borderId="0" xfId="62" applyFont="1" applyAlignment="1"/>
    <xf numFmtId="0" fontId="77" fillId="0" borderId="0" xfId="62" applyFont="1" applyProtection="1">
      <alignment vertical="center"/>
    </xf>
    <xf numFmtId="0" fontId="77" fillId="0" borderId="0" xfId="62" applyFont="1" applyAlignment="1" applyProtection="1">
      <alignment horizontal="left" vertical="center"/>
    </xf>
    <xf numFmtId="0" fontId="77" fillId="0" borderId="0" xfId="62" applyFont="1">
      <alignment vertical="center"/>
    </xf>
    <xf numFmtId="0" fontId="77" fillId="0" borderId="0" xfId="62" applyFont="1" applyAlignment="1">
      <alignment horizontal="right" vertical="center"/>
    </xf>
    <xf numFmtId="0" fontId="73" fillId="0" borderId="203" xfId="62" applyFont="1" applyBorder="1" applyAlignment="1">
      <alignment horizontal="center" vertical="center" wrapText="1"/>
    </xf>
    <xf numFmtId="0" fontId="73" fillId="0" borderId="54" xfId="62" applyFont="1" applyBorder="1" applyAlignment="1">
      <alignment horizontal="center" vertical="center" wrapText="1"/>
    </xf>
    <xf numFmtId="0" fontId="76" fillId="0" borderId="120" xfId="62" applyFont="1" applyBorder="1" applyAlignment="1">
      <alignment horizontal="center" vertical="center"/>
    </xf>
    <xf numFmtId="0" fontId="76" fillId="0" borderId="15" xfId="62" applyFont="1" applyBorder="1" applyAlignment="1">
      <alignment horizontal="center" vertical="center"/>
    </xf>
    <xf numFmtId="0" fontId="76" fillId="0" borderId="32" xfId="62" applyFont="1" applyBorder="1" applyAlignment="1">
      <alignment horizontal="center" vertical="center"/>
    </xf>
    <xf numFmtId="0" fontId="76" fillId="0" borderId="10" xfId="62" applyFont="1" applyBorder="1" applyAlignment="1">
      <alignment horizontal="center" vertical="center"/>
    </xf>
    <xf numFmtId="0" fontId="76" fillId="0" borderId="120" xfId="62" applyFont="1" applyFill="1" applyBorder="1" applyAlignment="1">
      <alignment horizontal="center" vertical="center"/>
    </xf>
    <xf numFmtId="0" fontId="76" fillId="0" borderId="15" xfId="62" applyFont="1" applyFill="1" applyBorder="1" applyAlignment="1">
      <alignment horizontal="center" vertical="center"/>
    </xf>
    <xf numFmtId="0" fontId="76" fillId="0" borderId="32" xfId="62" applyFont="1" applyFill="1" applyBorder="1" applyAlignment="1">
      <alignment horizontal="center" vertical="center"/>
    </xf>
    <xf numFmtId="0" fontId="73" fillId="0" borderId="211" xfId="62" applyFont="1" applyBorder="1" applyAlignment="1">
      <alignment horizontal="center" vertical="center" wrapText="1"/>
    </xf>
    <xf numFmtId="0" fontId="76" fillId="0" borderId="122" xfId="62" applyNumberFormat="1" applyFont="1" applyFill="1" applyBorder="1" applyAlignment="1">
      <alignment horizontal="center" vertical="center" wrapText="1"/>
    </xf>
    <xf numFmtId="0" fontId="76" fillId="0" borderId="37" xfId="62" applyNumberFormat="1" applyFont="1" applyFill="1" applyBorder="1" applyAlignment="1">
      <alignment horizontal="center" vertical="center" wrapText="1"/>
    </xf>
    <xf numFmtId="0" fontId="76" fillId="0" borderId="35" xfId="62" applyNumberFormat="1" applyFont="1" applyFill="1" applyBorder="1" applyAlignment="1">
      <alignment horizontal="center" vertical="center" wrapText="1"/>
    </xf>
    <xf numFmtId="0" fontId="73" fillId="33" borderId="203" xfId="62" applyFont="1" applyFill="1" applyBorder="1" applyAlignment="1" applyProtection="1">
      <alignment horizontal="center" vertical="center" wrapText="1"/>
      <protection locked="0"/>
    </xf>
    <xf numFmtId="0" fontId="73" fillId="33" borderId="219" xfId="62" applyFont="1" applyFill="1" applyBorder="1" applyAlignment="1" applyProtection="1">
      <alignment horizontal="center" vertical="center" shrinkToFit="1"/>
      <protection locked="0"/>
    </xf>
    <xf numFmtId="0" fontId="73" fillId="33" borderId="72" xfId="62" applyFont="1" applyFill="1" applyBorder="1" applyAlignment="1" applyProtection="1">
      <alignment horizontal="center" vertical="center" shrinkToFit="1"/>
      <protection locked="0"/>
    </xf>
    <xf numFmtId="0" fontId="73" fillId="33" borderId="220" xfId="62" applyFont="1" applyFill="1" applyBorder="1" applyAlignment="1" applyProtection="1">
      <alignment horizontal="center" vertical="center" shrinkToFit="1"/>
      <protection locked="0"/>
    </xf>
    <xf numFmtId="0" fontId="73" fillId="33" borderId="54" xfId="62" applyFont="1" applyFill="1" applyBorder="1" applyAlignment="1" applyProtection="1">
      <alignment horizontal="center" vertical="center" wrapText="1"/>
      <protection locked="0"/>
    </xf>
    <xf numFmtId="188" fontId="73" fillId="0" borderId="228" xfId="62" applyNumberFormat="1" applyFont="1" applyBorder="1" applyAlignment="1">
      <alignment horizontal="center" vertical="center" shrinkToFit="1"/>
    </xf>
    <xf numFmtId="188" fontId="73" fillId="0" borderId="75" xfId="62" applyNumberFormat="1" applyFont="1" applyBorder="1" applyAlignment="1">
      <alignment horizontal="center" vertical="center" shrinkToFit="1"/>
    </xf>
    <xf numFmtId="188" fontId="73" fillId="0" borderId="229" xfId="62" applyNumberFormat="1" applyFont="1" applyBorder="1" applyAlignment="1">
      <alignment horizontal="center" vertical="center" shrinkToFit="1"/>
    </xf>
    <xf numFmtId="0" fontId="73" fillId="33" borderId="26" xfId="62" applyFont="1" applyFill="1" applyBorder="1" applyAlignment="1" applyProtection="1">
      <alignment horizontal="center" vertical="center" wrapText="1"/>
      <protection locked="0"/>
    </xf>
    <xf numFmtId="188" fontId="73" fillId="0" borderId="233" xfId="62" applyNumberFormat="1" applyFont="1" applyBorder="1" applyAlignment="1">
      <alignment horizontal="center" vertical="center" shrinkToFit="1"/>
    </xf>
    <xf numFmtId="188" fontId="73" fillId="0" borderId="79" xfId="62" applyNumberFormat="1" applyFont="1" applyBorder="1" applyAlignment="1">
      <alignment horizontal="center" vertical="center" shrinkToFit="1"/>
    </xf>
    <xf numFmtId="188" fontId="73" fillId="0" borderId="234" xfId="62" applyNumberFormat="1" applyFont="1" applyBorder="1" applyAlignment="1">
      <alignment horizontal="center" vertical="center" shrinkToFit="1"/>
    </xf>
    <xf numFmtId="0" fontId="73" fillId="33" borderId="25" xfId="62" applyFont="1" applyFill="1" applyBorder="1" applyAlignment="1" applyProtection="1">
      <alignment horizontal="center" vertical="center" wrapText="1"/>
      <protection locked="0"/>
    </xf>
    <xf numFmtId="0" fontId="73" fillId="33" borderId="211" xfId="62" applyFont="1" applyFill="1" applyBorder="1" applyAlignment="1" applyProtection="1">
      <alignment horizontal="center" vertical="center" wrapText="1"/>
      <protection locked="0"/>
    </xf>
    <xf numFmtId="0" fontId="77" fillId="36" borderId="108" xfId="62" applyFont="1" applyFill="1" applyBorder="1">
      <alignment vertical="center"/>
    </xf>
    <xf numFmtId="0" fontId="82" fillId="36" borderId="109" xfId="62" applyFont="1" applyFill="1" applyBorder="1" applyAlignment="1">
      <alignment horizontal="center" vertical="center"/>
    </xf>
    <xf numFmtId="0" fontId="77" fillId="36" borderId="109" xfId="62" applyFont="1" applyFill="1" applyBorder="1" applyAlignment="1">
      <alignment horizontal="center" vertical="center" wrapText="1"/>
    </xf>
    <xf numFmtId="0" fontId="77" fillId="36" borderId="109" xfId="62" applyFont="1" applyFill="1" applyBorder="1" applyAlignment="1">
      <alignment horizontal="center" vertical="center" shrinkToFit="1"/>
    </xf>
    <xf numFmtId="0" fontId="81" fillId="36" borderId="109" xfId="62" applyFont="1" applyFill="1" applyBorder="1" applyAlignment="1">
      <alignment horizontal="center" vertical="center" wrapText="1"/>
    </xf>
    <xf numFmtId="1" fontId="77" fillId="36" borderId="109" xfId="62" applyNumberFormat="1" applyFont="1" applyFill="1" applyBorder="1" applyAlignment="1">
      <alignment horizontal="center" vertical="center" wrapText="1"/>
    </xf>
    <xf numFmtId="0" fontId="77" fillId="36" borderId="12" xfId="62" applyFont="1" applyFill="1" applyBorder="1" applyAlignment="1">
      <alignment horizontal="center" vertical="center" wrapText="1"/>
    </xf>
    <xf numFmtId="0" fontId="77" fillId="36" borderId="0" xfId="62" applyFont="1" applyFill="1">
      <alignment vertical="center"/>
    </xf>
    <xf numFmtId="0" fontId="77" fillId="0" borderId="247" xfId="62" applyFont="1" applyBorder="1">
      <alignment vertical="center"/>
    </xf>
    <xf numFmtId="0" fontId="77" fillId="0" borderId="165" xfId="62" applyFont="1" applyFill="1" applyBorder="1" applyAlignment="1">
      <alignment vertical="center" wrapText="1"/>
    </xf>
    <xf numFmtId="188" fontId="76" fillId="36" borderId="248" xfId="62" applyNumberFormat="1" applyFont="1" applyFill="1" applyBorder="1" applyAlignment="1">
      <alignment horizontal="center" vertical="center" shrinkToFit="1"/>
    </xf>
    <xf numFmtId="188" fontId="76" fillId="36" borderId="204" xfId="62" applyNumberFormat="1" applyFont="1" applyFill="1" applyBorder="1" applyAlignment="1">
      <alignment horizontal="center" vertical="center" shrinkToFit="1"/>
    </xf>
    <xf numFmtId="188" fontId="76" fillId="36" borderId="249" xfId="62" applyNumberFormat="1" applyFont="1" applyFill="1" applyBorder="1" applyAlignment="1">
      <alignment horizontal="center" vertical="center" shrinkToFit="1"/>
    </xf>
    <xf numFmtId="0" fontId="77" fillId="0" borderId="207" xfId="62" applyFont="1" applyBorder="1">
      <alignment vertical="center"/>
    </xf>
    <xf numFmtId="0" fontId="77" fillId="0" borderId="11" xfId="62" applyFont="1" applyFill="1" applyBorder="1" applyAlignment="1">
      <alignment vertical="center" wrapText="1"/>
    </xf>
    <xf numFmtId="188" fontId="76" fillId="36" borderId="120" xfId="62" applyNumberFormat="1" applyFont="1" applyFill="1" applyBorder="1" applyAlignment="1">
      <alignment horizontal="center" vertical="center" shrinkToFit="1"/>
    </xf>
    <xf numFmtId="188" fontId="76" fillId="36" borderId="15" xfId="62" applyNumberFormat="1" applyFont="1" applyFill="1" applyBorder="1" applyAlignment="1">
      <alignment horizontal="center" vertical="center" shrinkToFit="1"/>
    </xf>
    <xf numFmtId="188" fontId="76" fillId="36" borderId="32" xfId="62" applyNumberFormat="1" applyFont="1" applyFill="1" applyBorder="1" applyAlignment="1">
      <alignment horizontal="center" vertical="center" shrinkToFit="1"/>
    </xf>
    <xf numFmtId="188" fontId="76" fillId="35" borderId="120" xfId="62" applyNumberFormat="1" applyFont="1" applyFill="1" applyBorder="1" applyAlignment="1" applyProtection="1">
      <alignment horizontal="center" vertical="center" shrinkToFit="1"/>
      <protection locked="0"/>
    </xf>
    <xf numFmtId="188" fontId="76" fillId="35" borderId="15" xfId="62" applyNumberFormat="1" applyFont="1" applyFill="1" applyBorder="1" applyAlignment="1" applyProtection="1">
      <alignment horizontal="center" vertical="center" shrinkToFit="1"/>
      <protection locked="0"/>
    </xf>
    <xf numFmtId="188" fontId="76" fillId="35" borderId="32" xfId="62" applyNumberFormat="1" applyFont="1" applyFill="1" applyBorder="1" applyAlignment="1" applyProtection="1">
      <alignment horizontal="center" vertical="center" shrinkToFit="1"/>
      <protection locked="0"/>
    </xf>
    <xf numFmtId="0" fontId="77" fillId="0" borderId="259" xfId="62" applyFont="1" applyBorder="1">
      <alignment vertical="center"/>
    </xf>
    <xf numFmtId="0" fontId="77" fillId="0" borderId="187" xfId="62" applyFont="1" applyFill="1" applyBorder="1" applyAlignment="1">
      <alignment vertical="center" wrapText="1"/>
    </xf>
    <xf numFmtId="188" fontId="76" fillId="0" borderId="120" xfId="62" applyNumberFormat="1" applyFont="1" applyFill="1" applyBorder="1" applyAlignment="1">
      <alignment horizontal="center" vertical="center" shrinkToFit="1"/>
    </xf>
    <xf numFmtId="188" fontId="76" fillId="0" borderId="15" xfId="62" applyNumberFormat="1" applyFont="1" applyFill="1" applyBorder="1" applyAlignment="1">
      <alignment horizontal="center" vertical="center" shrinkToFit="1"/>
    </xf>
    <xf numFmtId="188" fontId="76" fillId="0" borderId="32" xfId="62" applyNumberFormat="1" applyFont="1" applyFill="1" applyBorder="1" applyAlignment="1">
      <alignment horizontal="center" vertical="center" shrinkToFit="1"/>
    </xf>
    <xf numFmtId="188" fontId="76" fillId="36" borderId="119" xfId="62" applyNumberFormat="1" applyFont="1" applyFill="1" applyBorder="1" applyAlignment="1" applyProtection="1">
      <alignment horizontal="center" vertical="center" shrinkToFit="1"/>
    </xf>
    <xf numFmtId="188" fontId="76" fillId="36" borderId="29" xfId="62" applyNumberFormat="1" applyFont="1" applyFill="1" applyBorder="1" applyAlignment="1" applyProtection="1">
      <alignment horizontal="center" vertical="center" shrinkToFit="1"/>
    </xf>
    <xf numFmtId="188" fontId="76" fillId="36" borderId="30" xfId="62" applyNumberFormat="1" applyFont="1" applyFill="1" applyBorder="1" applyAlignment="1" applyProtection="1">
      <alignment horizontal="center" vertical="center" shrinkToFit="1"/>
    </xf>
    <xf numFmtId="188" fontId="76" fillId="36" borderId="163" xfId="62" applyNumberFormat="1" applyFont="1" applyFill="1" applyBorder="1" applyAlignment="1" applyProtection="1">
      <alignment horizontal="center" vertical="center" shrinkToFit="1"/>
    </xf>
    <xf numFmtId="188" fontId="76" fillId="36" borderId="120" xfId="62" applyNumberFormat="1" applyFont="1" applyFill="1" applyBorder="1" applyAlignment="1" applyProtection="1">
      <alignment horizontal="center" vertical="center" shrinkToFit="1"/>
    </xf>
    <xf numFmtId="188" fontId="76" fillId="36" borderId="15" xfId="62" applyNumberFormat="1" applyFont="1" applyFill="1" applyBorder="1" applyAlignment="1" applyProtection="1">
      <alignment horizontal="center" vertical="center" shrinkToFit="1"/>
    </xf>
    <xf numFmtId="188" fontId="76" fillId="36" borderId="32" xfId="62" applyNumberFormat="1" applyFont="1" applyFill="1" applyBorder="1" applyAlignment="1" applyProtection="1">
      <alignment horizontal="center" vertical="center" shrinkToFit="1"/>
    </xf>
    <xf numFmtId="188" fontId="76" fillId="36" borderId="10" xfId="62" applyNumberFormat="1" applyFont="1" applyFill="1" applyBorder="1" applyAlignment="1" applyProtection="1">
      <alignment horizontal="center" vertical="center" shrinkToFit="1"/>
    </xf>
    <xf numFmtId="188" fontId="76" fillId="36" borderId="122" xfId="62" applyNumberFormat="1" applyFont="1" applyFill="1" applyBorder="1" applyAlignment="1" applyProtection="1">
      <alignment horizontal="center" vertical="center" shrinkToFit="1"/>
    </xf>
    <xf numFmtId="188" fontId="76" fillId="36" borderId="37" xfId="62" applyNumberFormat="1" applyFont="1" applyFill="1" applyBorder="1" applyAlignment="1" applyProtection="1">
      <alignment horizontal="center" vertical="center" shrinkToFit="1"/>
    </xf>
    <xf numFmtId="188" fontId="76" fillId="36" borderId="35" xfId="62" applyNumberFormat="1" applyFont="1" applyFill="1" applyBorder="1" applyAlignment="1" applyProtection="1">
      <alignment horizontal="center" vertical="center" shrinkToFit="1"/>
    </xf>
    <xf numFmtId="188" fontId="76" fillId="36" borderId="110" xfId="62" applyNumberFormat="1" applyFont="1" applyFill="1" applyBorder="1" applyAlignment="1" applyProtection="1">
      <alignment horizontal="center" vertical="center" shrinkToFit="1"/>
    </xf>
    <xf numFmtId="0" fontId="78" fillId="0" borderId="0" xfId="62" applyFont="1">
      <alignment vertical="center"/>
    </xf>
    <xf numFmtId="0" fontId="77" fillId="0" borderId="0" xfId="62" applyFont="1" applyAlignment="1">
      <alignment vertical="center" shrinkToFit="1"/>
    </xf>
    <xf numFmtId="0" fontId="80" fillId="0" borderId="0" xfId="62" applyFont="1" applyAlignment="1">
      <alignment vertical="center" shrinkToFit="1"/>
    </xf>
    <xf numFmtId="0" fontId="77" fillId="0" borderId="0" xfId="62" applyFont="1" applyAlignment="1">
      <alignment horizontal="left" vertical="center"/>
    </xf>
    <xf numFmtId="0" fontId="77" fillId="0" borderId="0" xfId="62" applyFont="1" applyFill="1">
      <alignment vertical="center"/>
    </xf>
    <xf numFmtId="0" fontId="77" fillId="0" borderId="0" xfId="62" applyFont="1" applyFill="1" applyAlignment="1">
      <alignment vertical="center" wrapText="1"/>
    </xf>
    <xf numFmtId="0" fontId="77" fillId="0" borderId="0" xfId="62" applyFont="1" applyAlignment="1">
      <alignment vertical="center" wrapText="1"/>
    </xf>
    <xf numFmtId="0" fontId="77" fillId="0" borderId="0" xfId="62" applyFont="1" applyFill="1" applyBorder="1">
      <alignment vertical="center"/>
    </xf>
    <xf numFmtId="0" fontId="77" fillId="0" borderId="0" xfId="62" applyFont="1" applyBorder="1">
      <alignment vertical="center"/>
    </xf>
    <xf numFmtId="0" fontId="76" fillId="0" borderId="0" xfId="62" applyFont="1" applyFill="1" applyAlignment="1"/>
    <xf numFmtId="0" fontId="76" fillId="0" borderId="0" xfId="62" applyFont="1" applyFill="1" applyAlignment="1">
      <alignment vertical="center"/>
    </xf>
    <xf numFmtId="0" fontId="76" fillId="0" borderId="0" xfId="62" applyFont="1" applyFill="1" applyBorder="1" applyAlignment="1">
      <alignment vertical="center" wrapText="1"/>
    </xf>
    <xf numFmtId="0" fontId="76" fillId="0" borderId="0" xfId="62" applyFont="1" applyFill="1" applyBorder="1" applyAlignment="1">
      <alignment horizontal="justify" vertical="center" wrapText="1"/>
    </xf>
    <xf numFmtId="0" fontId="77" fillId="0" borderId="0" xfId="62" applyFont="1" applyFill="1" applyAlignment="1">
      <alignment vertical="center" textRotation="90"/>
    </xf>
    <xf numFmtId="0" fontId="77" fillId="0" borderId="0" xfId="62" applyFont="1" applyFill="1" applyAlignment="1">
      <alignment horizontal="left" vertical="center"/>
    </xf>
    <xf numFmtId="188" fontId="73" fillId="33" borderId="219" xfId="62" applyNumberFormat="1" applyFont="1" applyFill="1" applyBorder="1" applyAlignment="1" applyProtection="1">
      <alignment horizontal="center" vertical="center" shrinkToFit="1"/>
      <protection locked="0"/>
    </xf>
    <xf numFmtId="188" fontId="73" fillId="33" borderId="72" xfId="62" applyNumberFormat="1" applyFont="1" applyFill="1" applyBorder="1" applyAlignment="1" applyProtection="1">
      <alignment horizontal="center" vertical="center" shrinkToFit="1"/>
      <protection locked="0"/>
    </xf>
    <xf numFmtId="188" fontId="73" fillId="33" borderId="220" xfId="62" applyNumberFormat="1" applyFont="1" applyFill="1" applyBorder="1" applyAlignment="1" applyProtection="1">
      <alignment horizontal="center" vertical="center" shrinkToFit="1"/>
      <protection locked="0"/>
    </xf>
    <xf numFmtId="0" fontId="73" fillId="33" borderId="66" xfId="62" applyFont="1" applyFill="1" applyBorder="1" applyAlignment="1" applyProtection="1">
      <alignment horizontal="center" vertical="center" wrapText="1"/>
      <protection locked="0"/>
    </xf>
    <xf numFmtId="0" fontId="73" fillId="33" borderId="27" xfId="62" applyFont="1" applyFill="1" applyBorder="1" applyAlignment="1" applyProtection="1">
      <alignment horizontal="center" vertical="center" wrapText="1"/>
      <protection locked="0"/>
    </xf>
    <xf numFmtId="188" fontId="77" fillId="36" borderId="109" xfId="62" applyNumberFormat="1" applyFont="1" applyFill="1" applyBorder="1" applyAlignment="1">
      <alignment horizontal="center" vertical="center" shrinkToFit="1"/>
    </xf>
    <xf numFmtId="188" fontId="77" fillId="36" borderId="109" xfId="62" applyNumberFormat="1" applyFont="1" applyFill="1" applyBorder="1" applyAlignment="1">
      <alignment horizontal="center" vertical="center" wrapText="1"/>
    </xf>
    <xf numFmtId="0" fontId="83" fillId="36" borderId="0" xfId="62" applyFont="1" applyFill="1" applyAlignment="1" applyProtection="1">
      <alignment horizontal="left" vertical="center"/>
    </xf>
    <xf numFmtId="0" fontId="84" fillId="36" borderId="0" xfId="62" applyFont="1" applyFill="1" applyAlignment="1" applyProtection="1">
      <alignment horizontal="center" vertical="center"/>
    </xf>
    <xf numFmtId="0" fontId="84" fillId="36" borderId="0" xfId="62" applyFont="1" applyFill="1" applyProtection="1">
      <alignment vertical="center"/>
    </xf>
    <xf numFmtId="0" fontId="84" fillId="36" borderId="0" xfId="62" applyFont="1" applyFill="1" applyAlignment="1" applyProtection="1">
      <alignment horizontal="left" vertical="center"/>
    </xf>
    <xf numFmtId="0" fontId="85" fillId="36" borderId="0" xfId="62" applyFont="1" applyFill="1" applyProtection="1">
      <alignment vertical="center"/>
    </xf>
    <xf numFmtId="0" fontId="85" fillId="36" borderId="0" xfId="62" applyFont="1" applyFill="1" applyAlignment="1" applyProtection="1">
      <alignment horizontal="left" vertical="center"/>
    </xf>
    <xf numFmtId="0" fontId="84" fillId="35" borderId="15" xfId="62" applyFont="1" applyFill="1" applyBorder="1" applyAlignment="1" applyProtection="1">
      <alignment horizontal="center" vertical="center"/>
      <protection locked="0"/>
    </xf>
    <xf numFmtId="20" fontId="84" fillId="35" borderId="15" xfId="62" applyNumberFormat="1" applyFont="1" applyFill="1" applyBorder="1" applyAlignment="1" applyProtection="1">
      <alignment horizontal="center" vertical="center"/>
      <protection locked="0"/>
    </xf>
    <xf numFmtId="0" fontId="84" fillId="36" borderId="15" xfId="62" applyFont="1" applyFill="1" applyBorder="1" applyAlignment="1" applyProtection="1">
      <alignment horizontal="center" vertical="center"/>
    </xf>
    <xf numFmtId="189" fontId="84" fillId="36" borderId="15" xfId="62" applyNumberFormat="1" applyFont="1" applyFill="1" applyBorder="1" applyAlignment="1" applyProtection="1">
      <alignment horizontal="center" vertical="center"/>
    </xf>
    <xf numFmtId="0" fontId="84" fillId="36" borderId="15" xfId="62" applyNumberFormat="1" applyFont="1" applyFill="1" applyBorder="1" applyAlignment="1" applyProtection="1">
      <alignment horizontal="center" vertical="center"/>
    </xf>
    <xf numFmtId="0" fontId="84" fillId="35" borderId="15" xfId="62" applyFont="1" applyFill="1" applyBorder="1" applyAlignment="1" applyProtection="1">
      <alignment horizontal="left" vertical="center"/>
      <protection locked="0"/>
    </xf>
    <xf numFmtId="0" fontId="84" fillId="36" borderId="15" xfId="63" applyNumberFormat="1" applyFont="1" applyFill="1" applyBorder="1" applyAlignment="1" applyProtection="1">
      <alignment horizontal="center" vertical="center"/>
    </xf>
    <xf numFmtId="20" fontId="84" fillId="36" borderId="15" xfId="62" applyNumberFormat="1" applyFont="1" applyFill="1" applyBorder="1" applyAlignment="1" applyProtection="1">
      <alignment horizontal="center" vertical="center"/>
    </xf>
    <xf numFmtId="0" fontId="86" fillId="36" borderId="0" xfId="62" applyFont="1" applyFill="1" applyAlignment="1" applyProtection="1">
      <alignment horizontal="left" vertical="center"/>
    </xf>
    <xf numFmtId="0" fontId="84" fillId="36" borderId="0" xfId="62" applyFont="1" applyFill="1" applyAlignment="1" applyProtection="1">
      <alignment vertical="center"/>
    </xf>
    <xf numFmtId="0" fontId="2" fillId="36" borderId="0" xfId="62" applyFill="1">
      <alignment vertical="center"/>
    </xf>
    <xf numFmtId="0" fontId="77" fillId="36" borderId="0" xfId="62" applyFont="1" applyFill="1" applyAlignment="1">
      <alignment horizontal="left" vertical="center"/>
    </xf>
    <xf numFmtId="0" fontId="75" fillId="36" borderId="0" xfId="62" applyFont="1" applyFill="1" applyAlignment="1">
      <alignment horizontal="left" vertical="center"/>
    </xf>
    <xf numFmtId="0" fontId="77" fillId="35" borderId="15" xfId="62" applyFont="1" applyFill="1" applyBorder="1" applyAlignment="1">
      <alignment horizontal="left" vertical="center"/>
    </xf>
    <xf numFmtId="0" fontId="77" fillId="36" borderId="0" xfId="62" applyFont="1" applyFill="1" applyAlignment="1">
      <alignment vertical="center"/>
    </xf>
    <xf numFmtId="0" fontId="77" fillId="33" borderId="15" xfId="62" applyFont="1" applyFill="1" applyBorder="1" applyAlignment="1">
      <alignment horizontal="left" vertical="center"/>
    </xf>
    <xf numFmtId="0" fontId="87" fillId="36" borderId="0" xfId="62" applyFont="1" applyFill="1" applyAlignment="1">
      <alignment horizontal="left" vertical="center"/>
    </xf>
    <xf numFmtId="0" fontId="77" fillId="36" borderId="0" xfId="62" applyFont="1" applyFill="1" applyBorder="1" applyAlignment="1">
      <alignment horizontal="center" vertical="center"/>
    </xf>
    <xf numFmtId="0" fontId="77" fillId="36" borderId="0" xfId="62" applyFont="1" applyFill="1" applyBorder="1" applyAlignment="1">
      <alignment horizontal="left" vertical="center"/>
    </xf>
    <xf numFmtId="0" fontId="77" fillId="36" borderId="15" xfId="62" applyFont="1" applyFill="1" applyBorder="1" applyAlignment="1">
      <alignment horizontal="center" vertical="center"/>
    </xf>
    <xf numFmtId="0" fontId="77" fillId="36" borderId="15" xfId="62" applyFont="1" applyFill="1" applyBorder="1" applyAlignment="1">
      <alignment horizontal="left" vertical="center"/>
    </xf>
    <xf numFmtId="0" fontId="88" fillId="36" borderId="0" xfId="62" applyFont="1" applyFill="1">
      <alignment vertical="center"/>
    </xf>
    <xf numFmtId="0" fontId="88" fillId="36" borderId="0" xfId="62" applyFont="1" applyFill="1" applyAlignment="1">
      <alignment horizontal="left" vertical="center"/>
    </xf>
    <xf numFmtId="0" fontId="77" fillId="36" borderId="0" xfId="62" applyFont="1" applyFill="1" applyBorder="1">
      <alignment vertical="center"/>
    </xf>
    <xf numFmtId="0" fontId="78" fillId="36" borderId="0" xfId="62" applyFont="1" applyFill="1" applyAlignment="1">
      <alignment vertical="center"/>
    </xf>
    <xf numFmtId="0" fontId="88" fillId="36" borderId="0" xfId="62" applyFont="1" applyFill="1" applyBorder="1">
      <alignment vertical="center"/>
    </xf>
    <xf numFmtId="0" fontId="88" fillId="36" borderId="0" xfId="62" applyFont="1" applyFill="1" applyBorder="1" applyAlignment="1">
      <alignment vertical="center"/>
    </xf>
    <xf numFmtId="0" fontId="88" fillId="36" borderId="0" xfId="62" applyFont="1" applyFill="1" applyBorder="1" applyAlignment="1">
      <alignment vertical="center" shrinkToFit="1"/>
    </xf>
    <xf numFmtId="0" fontId="77" fillId="36" borderId="0" xfId="62" applyFont="1" applyFill="1" applyAlignment="1">
      <alignment vertical="center" wrapText="1"/>
    </xf>
    <xf numFmtId="0" fontId="76" fillId="36" borderId="0" xfId="62" applyFont="1" applyFill="1" applyAlignment="1"/>
    <xf numFmtId="0" fontId="76" fillId="36" borderId="0" xfId="62" applyFont="1" applyFill="1">
      <alignment vertical="center"/>
    </xf>
    <xf numFmtId="0" fontId="76" fillId="36" borderId="0" xfId="62" applyFont="1" applyFill="1" applyAlignment="1">
      <alignment vertical="center" wrapText="1"/>
    </xf>
    <xf numFmtId="0" fontId="76" fillId="36" borderId="0" xfId="62" applyFont="1" applyFill="1" applyAlignment="1">
      <alignment horizontal="justify" vertical="center" wrapText="1"/>
    </xf>
    <xf numFmtId="0" fontId="91" fillId="36" borderId="0" xfId="62" applyFont="1" applyFill="1">
      <alignment vertical="center"/>
    </xf>
    <xf numFmtId="0" fontId="92" fillId="36" borderId="0" xfId="62" applyFont="1" applyFill="1" applyBorder="1">
      <alignment vertical="center"/>
    </xf>
    <xf numFmtId="0" fontId="73" fillId="36" borderId="0" xfId="62" applyFont="1" applyFill="1" applyBorder="1">
      <alignment vertical="center"/>
    </xf>
    <xf numFmtId="0" fontId="93" fillId="36" borderId="0" xfId="62" applyFont="1" applyFill="1">
      <alignment vertical="center"/>
    </xf>
    <xf numFmtId="0" fontId="73" fillId="36" borderId="15" xfId="62" applyFont="1" applyFill="1" applyBorder="1" applyAlignment="1">
      <alignment horizontal="center" vertical="center"/>
    </xf>
    <xf numFmtId="0" fontId="73" fillId="36" borderId="15" xfId="62" applyFont="1" applyFill="1" applyBorder="1">
      <alignment vertical="center"/>
    </xf>
    <xf numFmtId="0" fontId="93" fillId="36" borderId="271" xfId="62" applyFont="1" applyFill="1" applyBorder="1" applyAlignment="1">
      <alignment horizontal="center" vertical="center"/>
    </xf>
    <xf numFmtId="0" fontId="94" fillId="36" borderId="160" xfId="62" applyFont="1" applyFill="1" applyBorder="1" applyAlignment="1">
      <alignment horizontal="center" vertical="center"/>
    </xf>
    <xf numFmtId="0" fontId="94" fillId="36" borderId="158" xfId="62" applyFont="1" applyFill="1" applyBorder="1" applyAlignment="1">
      <alignment horizontal="center" vertical="center"/>
    </xf>
    <xf numFmtId="0" fontId="94" fillId="36" borderId="159" xfId="62" applyFont="1" applyFill="1" applyBorder="1" applyAlignment="1">
      <alignment horizontal="center" vertical="center"/>
    </xf>
    <xf numFmtId="0" fontId="93" fillId="36" borderId="158" xfId="62" applyFont="1" applyFill="1" applyBorder="1" applyAlignment="1">
      <alignment horizontal="center" vertical="center"/>
    </xf>
    <xf numFmtId="0" fontId="93" fillId="36" borderId="272" xfId="62" applyFont="1" applyFill="1" applyBorder="1" applyAlignment="1">
      <alignment horizontal="center" vertical="center"/>
    </xf>
    <xf numFmtId="0" fontId="94" fillId="36" borderId="119" xfId="62" applyFont="1" applyFill="1" applyBorder="1">
      <alignment vertical="center"/>
    </xf>
    <xf numFmtId="0" fontId="94" fillId="36" borderId="29" xfId="62" applyFont="1" applyFill="1" applyBorder="1">
      <alignment vertical="center"/>
    </xf>
    <xf numFmtId="0" fontId="94" fillId="36" borderId="166" xfId="62" applyFont="1" applyFill="1" applyBorder="1">
      <alignment vertical="center"/>
    </xf>
    <xf numFmtId="0" fontId="93" fillId="36" borderId="29" xfId="62" applyFont="1" applyFill="1" applyBorder="1">
      <alignment vertical="center"/>
    </xf>
    <xf numFmtId="0" fontId="93" fillId="36" borderId="30" xfId="62" applyFont="1" applyFill="1" applyBorder="1">
      <alignment vertical="center"/>
    </xf>
    <xf numFmtId="0" fontId="94" fillId="36" borderId="120" xfId="62" applyFont="1" applyFill="1" applyBorder="1">
      <alignment vertical="center"/>
    </xf>
    <xf numFmtId="0" fontId="94" fillId="36" borderId="15" xfId="62" applyFont="1" applyFill="1" applyBorder="1">
      <alignment vertical="center"/>
    </xf>
    <xf numFmtId="0" fontId="94" fillId="36" borderId="13" xfId="62" applyFont="1" applyFill="1" applyBorder="1">
      <alignment vertical="center"/>
    </xf>
    <xf numFmtId="0" fontId="94" fillId="36" borderId="32" xfId="62" applyFont="1" applyFill="1" applyBorder="1">
      <alignment vertical="center"/>
    </xf>
    <xf numFmtId="0" fontId="93" fillId="36" borderId="15" xfId="62" applyFont="1" applyFill="1" applyBorder="1">
      <alignment vertical="center"/>
    </xf>
    <xf numFmtId="0" fontId="93" fillId="36" borderId="32" xfId="62" applyFont="1" applyFill="1" applyBorder="1">
      <alignment vertical="center"/>
    </xf>
    <xf numFmtId="0" fontId="93" fillId="36" borderId="122" xfId="62" applyFont="1" applyFill="1" applyBorder="1">
      <alignment vertical="center"/>
    </xf>
    <xf numFmtId="0" fontId="93" fillId="36" borderId="37" xfId="62" applyFont="1" applyFill="1" applyBorder="1">
      <alignment vertical="center"/>
    </xf>
    <xf numFmtId="0" fontId="93" fillId="36" borderId="35" xfId="62" applyFont="1" applyFill="1" applyBorder="1">
      <alignment vertical="center"/>
    </xf>
    <xf numFmtId="0" fontId="54" fillId="0" borderId="0" xfId="54" applyFont="1" applyBorder="1" applyAlignment="1">
      <alignment horizontal="center" vertical="center" shrinkToFit="1"/>
    </xf>
    <xf numFmtId="0" fontId="15" fillId="0" borderId="61" xfId="61" applyFont="1" applyFill="1" applyBorder="1" applyAlignment="1">
      <alignment vertical="center" wrapText="1"/>
    </xf>
    <xf numFmtId="0" fontId="9" fillId="0" borderId="26" xfId="0" applyFont="1" applyFill="1" applyBorder="1" applyAlignment="1">
      <alignment horizontal="left" vertical="center" wrapText="1"/>
    </xf>
    <xf numFmtId="0" fontId="9" fillId="0" borderId="170" xfId="0" applyFont="1" applyFill="1" applyBorder="1" applyAlignment="1">
      <alignment horizontal="left" vertical="center" wrapText="1"/>
    </xf>
    <xf numFmtId="0" fontId="9" fillId="0" borderId="273" xfId="0" applyFont="1" applyFill="1" applyBorder="1" applyAlignment="1">
      <alignment horizontal="left" vertical="center" shrinkToFit="1"/>
    </xf>
    <xf numFmtId="0" fontId="9" fillId="0" borderId="97"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274" xfId="0" applyFont="1" applyFill="1" applyBorder="1" applyAlignment="1">
      <alignment horizontal="left" vertical="center" shrinkToFit="1"/>
    </xf>
    <xf numFmtId="0" fontId="9" fillId="0" borderId="276" xfId="0" applyFont="1" applyFill="1" applyBorder="1" applyAlignment="1">
      <alignment horizontal="left" vertical="center" shrinkToFit="1"/>
    </xf>
    <xf numFmtId="0" fontId="14" fillId="0" borderId="77" xfId="0" applyFont="1" applyFill="1" applyBorder="1" applyAlignment="1">
      <alignment horizontal="left" vertical="center"/>
    </xf>
    <xf numFmtId="0" fontId="9" fillId="0" borderId="277" xfId="0" applyFont="1" applyFill="1" applyBorder="1" applyAlignment="1">
      <alignment horizontal="left" vertical="center" shrinkToFit="1"/>
    </xf>
    <xf numFmtId="0" fontId="9" fillId="0" borderId="278" xfId="0" applyFont="1" applyFill="1" applyBorder="1" applyAlignment="1">
      <alignment horizontal="left" vertical="center" shrinkToFit="1"/>
    </xf>
    <xf numFmtId="0" fontId="9" fillId="0" borderId="169" xfId="0" applyFont="1" applyFill="1" applyBorder="1" applyAlignment="1">
      <alignment horizontal="left" vertical="center"/>
    </xf>
    <xf numFmtId="0" fontId="9" fillId="0" borderId="18" xfId="0" applyFont="1" applyFill="1" applyBorder="1" applyAlignment="1">
      <alignment vertical="center"/>
    </xf>
    <xf numFmtId="0" fontId="9" fillId="0" borderId="279" xfId="0" applyFont="1" applyFill="1" applyBorder="1" applyAlignment="1">
      <alignment horizontal="left" vertical="center" shrinkToFit="1"/>
    </xf>
    <xf numFmtId="0" fontId="9" fillId="0" borderId="280" xfId="0" applyFont="1" applyFill="1" applyBorder="1" applyAlignment="1">
      <alignment horizontal="left" vertical="center" shrinkToFit="1"/>
    </xf>
    <xf numFmtId="0" fontId="9" fillId="0" borderId="281" xfId="0" applyFont="1" applyFill="1" applyBorder="1" applyAlignment="1">
      <alignment horizontal="left" vertical="center" shrinkToFit="1"/>
    </xf>
    <xf numFmtId="0" fontId="14" fillId="0" borderId="85" xfId="0" applyFont="1" applyFill="1" applyBorder="1" applyAlignment="1">
      <alignment horizontal="left" vertical="center"/>
    </xf>
    <xf numFmtId="0" fontId="9" fillId="0" borderId="282" xfId="0" applyFont="1" applyFill="1" applyBorder="1" applyAlignment="1">
      <alignment horizontal="left" vertical="center" wrapText="1"/>
    </xf>
    <xf numFmtId="0" fontId="9" fillId="0" borderId="282" xfId="0" applyFont="1" applyFill="1" applyBorder="1" applyAlignment="1">
      <alignment horizontal="left" vertical="center" wrapText="1" shrinkToFit="1"/>
    </xf>
    <xf numFmtId="0" fontId="9" fillId="0" borderId="283" xfId="0" applyFont="1" applyFill="1" applyBorder="1" applyAlignment="1">
      <alignment horizontal="left" vertical="center" wrapText="1"/>
    </xf>
    <xf numFmtId="0" fontId="9" fillId="0" borderId="284" xfId="0" applyFont="1" applyFill="1" applyBorder="1" applyAlignment="1">
      <alignment horizontal="left" vertical="center" wrapText="1"/>
    </xf>
    <xf numFmtId="0" fontId="9" fillId="0" borderId="285" xfId="0" applyFont="1" applyFill="1" applyBorder="1" applyAlignment="1">
      <alignment horizontal="left" vertical="center" shrinkToFit="1"/>
    </xf>
    <xf numFmtId="0" fontId="9" fillId="0" borderId="169" xfId="0" applyFont="1" applyFill="1" applyBorder="1" applyAlignment="1">
      <alignment horizontal="left" vertical="center" wrapText="1"/>
    </xf>
    <xf numFmtId="0" fontId="9" fillId="0" borderId="97" xfId="0" applyFont="1" applyFill="1" applyBorder="1" applyAlignment="1">
      <alignment horizontal="left" vertical="center" wrapText="1" shrinkToFit="1"/>
    </xf>
    <xf numFmtId="0" fontId="9" fillId="0" borderId="77" xfId="0" applyFont="1" applyFill="1" applyBorder="1" applyAlignment="1">
      <alignment horizontal="left" vertical="center" wrapText="1" shrinkToFit="1"/>
    </xf>
    <xf numFmtId="0" fontId="9" fillId="0" borderId="170" xfId="0" applyFont="1" applyFill="1" applyBorder="1" applyAlignment="1">
      <alignment horizontal="left" vertical="center" wrapText="1" shrinkToFit="1"/>
    </xf>
    <xf numFmtId="0" fontId="14" fillId="0" borderId="75" xfId="0" applyFont="1" applyFill="1" applyBorder="1" applyAlignment="1">
      <alignment horizontal="left" vertical="center"/>
    </xf>
    <xf numFmtId="0" fontId="9" fillId="0" borderId="75" xfId="0" applyFont="1" applyFill="1" applyBorder="1" applyAlignment="1">
      <alignment horizontal="left" vertical="center" wrapText="1"/>
    </xf>
    <xf numFmtId="0" fontId="54" fillId="0" borderId="13" xfId="54" applyFont="1" applyBorder="1" applyAlignment="1">
      <alignment horizontal="center" vertical="center"/>
    </xf>
    <xf numFmtId="0" fontId="54" fillId="0" borderId="11" xfId="54" applyFont="1" applyBorder="1" applyAlignment="1">
      <alignment horizontal="center" vertical="center"/>
    </xf>
    <xf numFmtId="0" fontId="54" fillId="0" borderId="10" xfId="54" applyFont="1" applyBorder="1" applyAlignment="1">
      <alignment horizontal="center" vertical="center"/>
    </xf>
    <xf numFmtId="0" fontId="54" fillId="0" borderId="11" xfId="54" applyFont="1" applyBorder="1" applyAlignment="1">
      <alignment horizontal="left" vertical="center"/>
    </xf>
    <xf numFmtId="0" fontId="54" fillId="0" borderId="10" xfId="54" applyFont="1" applyBorder="1" applyAlignment="1">
      <alignment horizontal="left" vertical="center"/>
    </xf>
    <xf numFmtId="0" fontId="55" fillId="0" borderId="11" xfId="61" applyFont="1" applyBorder="1" applyAlignment="1">
      <alignment horizontal="center" vertical="center"/>
    </xf>
    <xf numFmtId="0" fontId="15" fillId="24" borderId="26" xfId="61" applyFont="1" applyFill="1" applyBorder="1" applyAlignment="1">
      <alignment horizontal="center" vertical="center"/>
    </xf>
    <xf numFmtId="0" fontId="55" fillId="0" borderId="0" xfId="0" applyFont="1" applyBorder="1" applyAlignment="1">
      <alignment vertical="center"/>
    </xf>
    <xf numFmtId="0" fontId="58" fillId="0" borderId="0" xfId="57" applyFont="1" applyBorder="1" applyAlignment="1">
      <alignment vertical="center"/>
    </xf>
    <xf numFmtId="0" fontId="58" fillId="0" borderId="0" xfId="0" applyFont="1" applyAlignment="1">
      <alignment vertical="center"/>
    </xf>
    <xf numFmtId="0" fontId="58" fillId="0" borderId="0" xfId="57" applyFont="1" applyBorder="1" applyAlignment="1">
      <alignment horizontal="center" vertical="center"/>
    </xf>
    <xf numFmtId="0" fontId="58" fillId="0" borderId="0" xfId="57" applyFont="1" applyBorder="1" applyAlignment="1">
      <alignment horizontal="right" vertical="center"/>
    </xf>
    <xf numFmtId="0" fontId="58" fillId="0" borderId="0" xfId="57" applyFont="1" applyBorder="1" applyAlignment="1">
      <alignment horizontal="center" vertical="center" shrinkToFit="1"/>
    </xf>
    <xf numFmtId="0" fontId="54" fillId="24" borderId="126" xfId="56" applyFont="1" applyFill="1" applyBorder="1" applyAlignment="1">
      <alignment vertical="center"/>
    </xf>
    <xf numFmtId="0" fontId="50" fillId="24" borderId="126" xfId="56" applyFont="1" applyFill="1" applyBorder="1" applyAlignment="1">
      <alignment vertical="center"/>
    </xf>
    <xf numFmtId="0" fontId="50" fillId="24" borderId="130" xfId="56" applyFont="1" applyFill="1" applyBorder="1" applyAlignment="1">
      <alignment vertical="center"/>
    </xf>
    <xf numFmtId="0" fontId="50" fillId="24" borderId="134" xfId="56" applyFont="1" applyFill="1" applyBorder="1" applyAlignment="1">
      <alignment vertical="center"/>
    </xf>
    <xf numFmtId="0" fontId="10" fillId="0" borderId="0" xfId="58" applyFont="1" applyAlignment="1">
      <alignment vertical="center"/>
    </xf>
    <xf numFmtId="0" fontId="10" fillId="0" borderId="0" xfId="58" applyFont="1" applyBorder="1" applyAlignment="1">
      <alignment vertical="center"/>
    </xf>
    <xf numFmtId="0" fontId="11" fillId="0" borderId="0" xfId="58" applyFont="1" applyBorder="1" applyAlignment="1">
      <alignment vertical="center"/>
    </xf>
    <xf numFmtId="0" fontId="11" fillId="0" borderId="10" xfId="0" applyFont="1" applyBorder="1" applyAlignment="1">
      <alignment horizontal="center" vertical="center"/>
    </xf>
    <xf numFmtId="0" fontId="10" fillId="0" borderId="0" xfId="58" applyFont="1" applyAlignment="1"/>
    <xf numFmtId="0" fontId="10" fillId="0" borderId="13" xfId="58" applyFont="1" applyBorder="1" applyAlignment="1">
      <alignment horizontal="left" vertical="center"/>
    </xf>
    <xf numFmtId="0" fontId="10" fillId="0" borderId="10" xfId="58" applyFont="1" applyBorder="1" applyAlignment="1">
      <alignment horizontal="left" vertical="center"/>
    </xf>
    <xf numFmtId="0" fontId="10" fillId="0" borderId="11" xfId="58" applyFont="1" applyBorder="1" applyAlignment="1">
      <alignment horizontal="left" vertical="center"/>
    </xf>
    <xf numFmtId="0" fontId="3" fillId="24" borderId="15" xfId="0" applyFont="1" applyFill="1" applyBorder="1" applyAlignment="1">
      <alignment horizontal="center" vertical="center"/>
    </xf>
    <xf numFmtId="0" fontId="10" fillId="0" borderId="0" xfId="0" applyFont="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Border="1" applyAlignment="1">
      <alignment horizontal="center" vertical="center"/>
    </xf>
    <xf numFmtId="0" fontId="16" fillId="0" borderId="0" xfId="0" applyFont="1" applyBorder="1" applyAlignment="1">
      <alignment horizontal="left" vertical="center"/>
    </xf>
    <xf numFmtId="0" fontId="0" fillId="0" borderId="0" xfId="0" applyAlignment="1">
      <alignment horizontal="left" vertical="center"/>
    </xf>
    <xf numFmtId="0" fontId="15" fillId="0" borderId="25"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9" fillId="0" borderId="25" xfId="50" applyFont="1" applyBorder="1" applyAlignment="1">
      <alignment horizontal="center" vertical="center"/>
    </xf>
    <xf numFmtId="0" fontId="9" fillId="0" borderId="27" xfId="50" applyFont="1" applyBorder="1" applyAlignment="1">
      <alignment horizontal="center" vertical="center"/>
    </xf>
    <xf numFmtId="0" fontId="12" fillId="0" borderId="25"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96" fillId="0" borderId="28" xfId="62" applyFont="1" applyFill="1" applyBorder="1" applyAlignment="1">
      <alignment vertical="center" wrapText="1" shrinkToFit="1"/>
    </xf>
    <xf numFmtId="0" fontId="96" fillId="0" borderId="25" xfId="62" applyFont="1" applyFill="1" applyBorder="1" applyAlignment="1">
      <alignment vertical="center" wrapText="1"/>
    </xf>
    <xf numFmtId="0" fontId="96" fillId="0" borderId="97" xfId="62" applyFont="1" applyFill="1" applyBorder="1" applyAlignment="1">
      <alignment vertical="center" wrapText="1" shrinkToFit="1"/>
    </xf>
    <xf numFmtId="0" fontId="96" fillId="0" borderId="75" xfId="62" applyFont="1" applyFill="1" applyBorder="1" applyAlignment="1">
      <alignment vertical="center" wrapText="1"/>
    </xf>
    <xf numFmtId="0" fontId="9" fillId="0" borderId="82" xfId="0" applyFont="1" applyFill="1" applyBorder="1" applyAlignment="1">
      <alignment horizontal="left" vertical="center" wrapText="1"/>
    </xf>
    <xf numFmtId="0" fontId="14" fillId="0" borderId="79" xfId="0" applyFont="1" applyFill="1" applyBorder="1" applyAlignment="1">
      <alignment horizontal="left" vertical="center"/>
    </xf>
    <xf numFmtId="0" fontId="14" fillId="0" borderId="78" xfId="0" applyFont="1" applyFill="1" applyBorder="1" applyAlignment="1">
      <alignment horizontal="left" vertical="center"/>
    </xf>
    <xf numFmtId="0" fontId="9" fillId="0" borderId="9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86" xfId="0" applyFont="1" applyFill="1" applyBorder="1" applyAlignment="1">
      <alignment horizontal="left" vertical="center" wrapText="1"/>
    </xf>
    <xf numFmtId="181" fontId="9" fillId="0" borderId="82" xfId="0" applyNumberFormat="1" applyFont="1" applyFill="1" applyBorder="1" applyAlignment="1">
      <alignment horizontal="left" vertical="center" wrapText="1"/>
    </xf>
    <xf numFmtId="0" fontId="9" fillId="0" borderId="79" xfId="0" applyFont="1" applyFill="1" applyBorder="1" applyAlignment="1">
      <alignment horizontal="left" vertical="center" wrapText="1"/>
    </xf>
    <xf numFmtId="0" fontId="14" fillId="0" borderId="27" xfId="0" applyFont="1" applyFill="1" applyBorder="1" applyAlignment="1">
      <alignment horizontal="left" vertical="center"/>
    </xf>
    <xf numFmtId="0" fontId="99" fillId="0" borderId="0" xfId="65" applyFont="1" applyFill="1" applyAlignment="1">
      <alignment vertical="center"/>
    </xf>
    <xf numFmtId="0" fontId="96" fillId="0" borderId="0" xfId="65" applyFont="1" applyFill="1" applyAlignment="1">
      <alignment horizontal="left" vertical="top" wrapText="1" shrinkToFit="1"/>
    </xf>
    <xf numFmtId="0" fontId="96" fillId="0" borderId="0" xfId="65" applyFont="1" applyFill="1" applyAlignment="1">
      <alignment vertical="center" wrapText="1" shrinkToFit="1"/>
    </xf>
    <xf numFmtId="0" fontId="96" fillId="0" borderId="0" xfId="65" applyFont="1" applyFill="1" applyAlignment="1">
      <alignment horizontal="center" vertical="center" wrapText="1"/>
    </xf>
    <xf numFmtId="0" fontId="96" fillId="0" borderId="0" xfId="65" applyFont="1" applyFill="1" applyAlignment="1">
      <alignment horizontal="center" vertical="center" shrinkToFit="1"/>
    </xf>
    <xf numFmtId="0" fontId="95" fillId="0" borderId="0" xfId="65" applyFont="1" applyFill="1" applyAlignment="1">
      <alignment vertical="center" wrapText="1"/>
    </xf>
    <xf numFmtId="0" fontId="96" fillId="37" borderId="15" xfId="65" applyFont="1" applyFill="1" applyBorder="1" applyAlignment="1">
      <alignment horizontal="center" vertical="center" wrapText="1" shrinkToFit="1"/>
    </xf>
    <xf numFmtId="0" fontId="95" fillId="37" borderId="15" xfId="65" applyFont="1" applyFill="1" applyBorder="1" applyAlignment="1">
      <alignment vertical="center" wrapText="1"/>
    </xf>
    <xf numFmtId="0" fontId="9" fillId="0" borderId="286" xfId="66" applyFont="1" applyFill="1" applyBorder="1" applyAlignment="1">
      <alignment horizontal="left" vertical="center" wrapText="1" shrinkToFit="1"/>
    </xf>
    <xf numFmtId="0" fontId="80" fillId="0" borderId="70" xfId="66" applyFont="1" applyFill="1" applyBorder="1" applyAlignment="1">
      <alignment horizontal="center" vertical="center"/>
    </xf>
    <xf numFmtId="0" fontId="9" fillId="0" borderId="287" xfId="66" applyFont="1" applyFill="1" applyBorder="1" applyAlignment="1">
      <alignment vertical="center" wrapText="1" shrinkToFit="1"/>
    </xf>
    <xf numFmtId="0" fontId="96" fillId="0" borderId="25" xfId="65" applyFont="1" applyFill="1" applyBorder="1" applyAlignment="1">
      <alignment vertical="center" wrapText="1"/>
    </xf>
    <xf numFmtId="0" fontId="0" fillId="0" borderId="0" xfId="66" applyFont="1" applyFill="1" applyAlignment="1">
      <alignment vertical="center"/>
    </xf>
    <xf numFmtId="0" fontId="9" fillId="0" borderId="174" xfId="66" applyFont="1" applyFill="1" applyBorder="1" applyAlignment="1">
      <alignment vertical="center" wrapText="1" shrinkToFit="1"/>
    </xf>
    <xf numFmtId="0" fontId="80" fillId="0" borderId="76" xfId="66" applyFont="1" applyFill="1" applyBorder="1" applyAlignment="1">
      <alignment horizontal="center" vertical="center"/>
    </xf>
    <xf numFmtId="0" fontId="9" fillId="0" borderId="288" xfId="66" applyFont="1" applyFill="1" applyBorder="1" applyAlignment="1">
      <alignment vertical="center" wrapText="1" shrinkToFit="1"/>
    </xf>
    <xf numFmtId="0" fontId="96" fillId="0" borderId="75" xfId="65" applyFont="1" applyFill="1" applyBorder="1" applyAlignment="1">
      <alignment vertical="center" wrapText="1"/>
    </xf>
    <xf numFmtId="0" fontId="9" fillId="0" borderId="282" xfId="66" applyFont="1" applyFill="1" applyBorder="1" applyAlignment="1">
      <alignment vertical="center" wrapText="1" shrinkToFit="1"/>
    </xf>
    <xf numFmtId="0" fontId="9" fillId="0" borderId="289" xfId="66" applyFont="1" applyFill="1" applyBorder="1" applyAlignment="1">
      <alignment vertical="center" wrapText="1" shrinkToFit="1"/>
    </xf>
    <xf numFmtId="0" fontId="9" fillId="0" borderId="97" xfId="66" applyFont="1" applyFill="1" applyBorder="1" applyAlignment="1">
      <alignment vertical="center" wrapText="1" shrinkToFit="1"/>
    </xf>
    <xf numFmtId="0" fontId="9" fillId="0" borderId="280" xfId="66" applyFont="1" applyFill="1" applyBorder="1" applyAlignment="1">
      <alignment vertical="center" wrapText="1" shrinkToFit="1"/>
    </xf>
    <xf numFmtId="0" fontId="9" fillId="0" borderId="75" xfId="66" applyFont="1" applyFill="1" applyBorder="1" applyAlignment="1">
      <alignment horizontal="left" vertical="center" wrapText="1" shrinkToFit="1"/>
    </xf>
    <xf numFmtId="181" fontId="9" fillId="0" borderId="75" xfId="66" applyNumberFormat="1" applyFont="1" applyFill="1" applyBorder="1" applyAlignment="1">
      <alignment horizontal="left" vertical="center" wrapText="1"/>
    </xf>
    <xf numFmtId="181" fontId="9" fillId="0" borderId="86" xfId="66" applyNumberFormat="1" applyFont="1" applyFill="1" applyBorder="1" applyAlignment="1">
      <alignment horizontal="left" vertical="center" wrapText="1"/>
    </xf>
    <xf numFmtId="0" fontId="9" fillId="0" borderId="91" xfId="66" applyFont="1" applyFill="1" applyBorder="1" applyAlignment="1">
      <alignment horizontal="left" vertical="center" wrapText="1" shrinkToFit="1"/>
    </xf>
    <xf numFmtId="0" fontId="9" fillId="0" borderId="63" xfId="66" applyFont="1" applyFill="1" applyBorder="1" applyAlignment="1">
      <alignment vertical="center" wrapText="1" shrinkToFit="1"/>
    </xf>
    <xf numFmtId="0" fontId="80" fillId="0" borderId="101" xfId="66" applyFont="1" applyFill="1" applyBorder="1" applyAlignment="1">
      <alignment horizontal="center" vertical="center"/>
    </xf>
    <xf numFmtId="0" fontId="9" fillId="0" borderId="290" xfId="66" applyFont="1" applyFill="1" applyBorder="1" applyAlignment="1">
      <alignment vertical="center" wrapText="1" shrinkToFit="1"/>
    </xf>
    <xf numFmtId="0" fontId="9" fillId="0" borderId="92" xfId="66" applyFont="1" applyFill="1" applyBorder="1" applyAlignment="1">
      <alignment horizontal="left" vertical="center" wrapText="1" shrinkToFit="1"/>
    </xf>
    <xf numFmtId="0" fontId="9" fillId="0" borderId="28" xfId="66" applyFont="1" applyFill="1" applyBorder="1" applyAlignment="1">
      <alignment horizontal="left" vertical="center" wrapText="1" shrinkToFit="1"/>
    </xf>
    <xf numFmtId="0" fontId="9" fillId="0" borderId="291" xfId="66" applyFont="1" applyFill="1" applyBorder="1" applyAlignment="1">
      <alignment vertical="center" wrapText="1" shrinkToFit="1"/>
    </xf>
    <xf numFmtId="0" fontId="9" fillId="0" borderId="283" xfId="66" applyFont="1" applyFill="1" applyBorder="1" applyAlignment="1">
      <alignment vertical="center" wrapText="1" shrinkToFit="1"/>
    </xf>
    <xf numFmtId="0" fontId="9" fillId="0" borderId="292" xfId="66" applyFont="1" applyFill="1" applyBorder="1" applyAlignment="1">
      <alignment vertical="center" wrapText="1" shrinkToFit="1"/>
    </xf>
    <xf numFmtId="0" fontId="9" fillId="0" borderId="298" xfId="66" applyFont="1" applyFill="1" applyBorder="1" applyAlignment="1">
      <alignment vertical="center" wrapText="1" shrinkToFit="1"/>
    </xf>
    <xf numFmtId="0" fontId="9" fillId="0" borderId="31" xfId="66" applyFont="1" applyFill="1" applyBorder="1" applyAlignment="1">
      <alignment vertical="center" wrapText="1" shrinkToFit="1"/>
    </xf>
    <xf numFmtId="0" fontId="9" fillId="0" borderId="293" xfId="66" applyFont="1" applyFill="1" applyBorder="1" applyAlignment="1">
      <alignment vertical="center" wrapText="1" shrinkToFit="1"/>
    </xf>
    <xf numFmtId="0" fontId="9" fillId="0" borderId="294" xfId="66" applyFont="1" applyFill="1" applyBorder="1" applyAlignment="1">
      <alignment vertical="center" wrapText="1" shrinkToFit="1"/>
    </xf>
    <xf numFmtId="181" fontId="9" fillId="0" borderId="76" xfId="66" applyNumberFormat="1" applyFont="1" applyFill="1" applyBorder="1" applyAlignment="1">
      <alignment horizontal="center" vertical="center" wrapText="1"/>
    </xf>
    <xf numFmtId="0" fontId="12" fillId="0" borderId="63" xfId="66" applyFont="1" applyFill="1" applyBorder="1" applyAlignment="1">
      <alignment horizontal="left" vertical="top" wrapText="1" shrinkToFit="1"/>
    </xf>
    <xf numFmtId="0" fontId="9" fillId="0" borderId="284" xfId="66" applyFont="1" applyFill="1" applyBorder="1" applyAlignment="1">
      <alignment vertical="center" wrapText="1" shrinkToFit="1"/>
    </xf>
    <xf numFmtId="0" fontId="9" fillId="0" borderId="295" xfId="66" applyFont="1" applyFill="1" applyBorder="1" applyAlignment="1">
      <alignment vertical="center" wrapText="1" shrinkToFit="1"/>
    </xf>
    <xf numFmtId="181" fontId="9" fillId="0" borderId="83" xfId="66" applyNumberFormat="1" applyFont="1" applyFill="1" applyBorder="1" applyAlignment="1">
      <alignment horizontal="center" vertical="center" wrapText="1"/>
    </xf>
    <xf numFmtId="0" fontId="9" fillId="0" borderId="88" xfId="66" applyFont="1" applyFill="1" applyBorder="1" applyAlignment="1">
      <alignment horizontal="left" vertical="center" wrapText="1" shrinkToFit="1"/>
    </xf>
    <xf numFmtId="181" fontId="9" fillId="0" borderId="79" xfId="66" applyNumberFormat="1" applyFont="1" applyFill="1" applyBorder="1" applyAlignment="1">
      <alignment horizontal="left" vertical="center" wrapText="1"/>
    </xf>
    <xf numFmtId="0" fontId="9" fillId="0" borderId="275" xfId="66" applyFont="1" applyFill="1" applyBorder="1" applyAlignment="1">
      <alignment vertical="center" wrapText="1" shrinkToFit="1"/>
    </xf>
    <xf numFmtId="0" fontId="9" fillId="0" borderId="296" xfId="66" applyFont="1" applyFill="1" applyBorder="1" applyAlignment="1">
      <alignment vertical="center" wrapText="1" shrinkToFit="1"/>
    </xf>
    <xf numFmtId="181" fontId="9" fillId="0" borderId="89" xfId="66" applyNumberFormat="1" applyFont="1" applyFill="1" applyBorder="1" applyAlignment="1">
      <alignment horizontal="center" vertical="center" wrapText="1"/>
    </xf>
    <xf numFmtId="0" fontId="9" fillId="0" borderId="169" xfId="66" applyFont="1" applyFill="1" applyBorder="1" applyAlignment="1">
      <alignment vertical="center" wrapText="1" shrinkToFit="1"/>
    </xf>
    <xf numFmtId="0" fontId="9" fillId="0" borderId="297" xfId="66" applyFont="1" applyFill="1" applyBorder="1" applyAlignment="1">
      <alignment vertical="center" wrapText="1" shrinkToFit="1"/>
    </xf>
    <xf numFmtId="0" fontId="9" fillId="0" borderId="22" xfId="66" applyFont="1" applyFill="1" applyBorder="1" applyAlignment="1">
      <alignment vertical="center" wrapText="1" shrinkToFit="1"/>
    </xf>
    <xf numFmtId="0" fontId="9" fillId="0" borderId="281" xfId="66" applyFont="1" applyFill="1" applyBorder="1" applyAlignment="1">
      <alignment vertical="center" wrapText="1" shrinkToFit="1"/>
    </xf>
    <xf numFmtId="0" fontId="0" fillId="0" borderId="0" xfId="66" applyFont="1" applyFill="1" applyBorder="1" applyAlignment="1">
      <alignment vertical="center"/>
    </xf>
    <xf numFmtId="0" fontId="95" fillId="0" borderId="0" xfId="65" applyFont="1" applyFill="1" applyAlignment="1">
      <alignment horizontal="left" vertical="top" wrapText="1" shrinkToFit="1"/>
    </xf>
    <xf numFmtId="0" fontId="95" fillId="0" borderId="0" xfId="65" applyFont="1" applyFill="1" applyAlignment="1">
      <alignment vertical="center" wrapText="1" shrinkToFit="1"/>
    </xf>
    <xf numFmtId="0" fontId="95" fillId="0" borderId="0" xfId="65" applyFont="1" applyFill="1" applyAlignment="1">
      <alignment horizontal="center" vertical="center" wrapText="1"/>
    </xf>
    <xf numFmtId="0" fontId="95" fillId="0" borderId="0" xfId="65" applyFont="1" applyFill="1" applyAlignment="1">
      <alignment horizontal="center" vertical="center" shrinkToFit="1"/>
    </xf>
    <xf numFmtId="0" fontId="15" fillId="0" borderId="25" xfId="61" applyFont="1" applyFill="1" applyBorder="1" applyAlignment="1">
      <alignment horizontal="left" vertical="center" wrapText="1"/>
    </xf>
    <xf numFmtId="0" fontId="15" fillId="0" borderId="26" xfId="61" applyFont="1" applyFill="1" applyBorder="1" applyAlignment="1">
      <alignment horizontal="left" vertical="center" wrapText="1"/>
    </xf>
    <xf numFmtId="0" fontId="15" fillId="0" borderId="25" xfId="61" applyFont="1" applyFill="1" applyBorder="1" applyAlignment="1">
      <alignment vertical="center" wrapText="1"/>
    </xf>
    <xf numFmtId="0" fontId="15" fillId="0" borderId="61" xfId="61" applyFont="1" applyFill="1" applyBorder="1" applyAlignment="1">
      <alignment horizontal="left" vertical="center" wrapText="1"/>
    </xf>
    <xf numFmtId="0" fontId="15" fillId="0" borderId="26" xfId="61" applyFont="1" applyFill="1" applyBorder="1" applyAlignment="1">
      <alignment vertical="center" wrapText="1"/>
    </xf>
    <xf numFmtId="0" fontId="7" fillId="0" borderId="61" xfId="61" applyFont="1" applyFill="1" applyBorder="1" applyAlignment="1">
      <alignment vertical="center" wrapText="1"/>
    </xf>
    <xf numFmtId="0" fontId="15" fillId="0" borderId="27" xfId="0" applyFont="1" applyFill="1" applyBorder="1" applyAlignment="1">
      <alignment horizontal="left" vertical="center" wrapText="1"/>
    </xf>
    <xf numFmtId="181" fontId="12" fillId="0" borderId="26" xfId="0" applyNumberFormat="1" applyFont="1" applyFill="1" applyBorder="1" applyAlignment="1">
      <alignment horizontal="left" vertical="top" wrapText="1"/>
    </xf>
    <xf numFmtId="0" fontId="15" fillId="0" borderId="26" xfId="0" applyFont="1" applyFill="1" applyBorder="1" applyAlignment="1">
      <alignment horizontal="left" vertical="center" wrapText="1"/>
    </xf>
    <xf numFmtId="0" fontId="9" fillId="0" borderId="26" xfId="50" applyFont="1" applyBorder="1" applyAlignment="1">
      <alignment horizontal="center" vertical="center"/>
    </xf>
    <xf numFmtId="0" fontId="80" fillId="0" borderId="104" xfId="0" applyFont="1" applyFill="1" applyBorder="1" applyAlignment="1">
      <alignment horizontal="center" vertical="center"/>
    </xf>
    <xf numFmtId="0" fontId="62" fillId="0" borderId="33" xfId="0" applyFont="1" applyBorder="1" applyAlignment="1">
      <alignment horizontal="left" vertical="center"/>
    </xf>
    <xf numFmtId="0" fontId="62" fillId="0" borderId="33" xfId="0" applyFont="1" applyBorder="1" applyAlignment="1">
      <alignment horizontal="center" vertical="center"/>
    </xf>
    <xf numFmtId="0" fontId="80" fillId="0" borderId="33" xfId="0" applyFont="1" applyFill="1" applyBorder="1" applyAlignment="1">
      <alignment horizontal="center" vertical="center"/>
    </xf>
    <xf numFmtId="0" fontId="62" fillId="0" borderId="34" xfId="0" applyFont="1" applyBorder="1" applyAlignment="1">
      <alignment horizontal="center" vertical="center"/>
    </xf>
    <xf numFmtId="0" fontId="80" fillId="0" borderId="63" xfId="0" applyFont="1" applyFill="1" applyBorder="1" applyAlignment="1">
      <alignment horizontal="center" vertical="center"/>
    </xf>
    <xf numFmtId="0" fontId="80" fillId="0" borderId="18" xfId="0" applyFont="1" applyFill="1" applyBorder="1" applyAlignment="1">
      <alignment horizontal="center" vertical="center"/>
    </xf>
    <xf numFmtId="0" fontId="55" fillId="0" borderId="10" xfId="61" applyFont="1" applyBorder="1" applyAlignment="1">
      <alignment horizontal="center" vertical="center"/>
    </xf>
    <xf numFmtId="0" fontId="55" fillId="0" borderId="10" xfId="61" applyFont="1" applyBorder="1" applyAlignment="1">
      <alignment vertical="center"/>
    </xf>
    <xf numFmtId="0" fontId="80" fillId="0" borderId="13" xfId="0" applyFont="1" applyFill="1" applyBorder="1" applyAlignment="1">
      <alignment horizontal="center" vertical="center"/>
    </xf>
    <xf numFmtId="0" fontId="54" fillId="0" borderId="18" xfId="54" applyFont="1" applyBorder="1" applyAlignment="1">
      <alignment horizontal="center" vertical="center"/>
    </xf>
    <xf numFmtId="0" fontId="80" fillId="0" borderId="11" xfId="0" applyFont="1" applyFill="1" applyBorder="1" applyAlignment="1">
      <alignment horizontal="center" vertical="center"/>
    </xf>
    <xf numFmtId="0" fontId="50" fillId="0" borderId="11" xfId="61" applyFont="1" applyBorder="1" applyAlignment="1">
      <alignment horizontal="center" vertical="center"/>
    </xf>
    <xf numFmtId="0" fontId="2" fillId="0" borderId="11" xfId="62" applyBorder="1" applyAlignment="1">
      <alignment horizontal="left" vertical="center"/>
    </xf>
    <xf numFmtId="0" fontId="54" fillId="0" borderId="66" xfId="54" applyFont="1" applyBorder="1" applyAlignment="1">
      <alignment horizontal="center" vertical="center"/>
    </xf>
    <xf numFmtId="0" fontId="80" fillId="0" borderId="11" xfId="0" applyFont="1" applyFill="1" applyBorder="1" applyAlignment="1">
      <alignment horizontal="right" vertical="center"/>
    </xf>
    <xf numFmtId="0" fontId="66" fillId="0" borderId="11" xfId="61" applyFont="1" applyBorder="1">
      <alignment vertical="center"/>
    </xf>
    <xf numFmtId="0" fontId="54" fillId="0" borderId="18" xfId="54" applyFont="1" applyBorder="1" applyAlignment="1">
      <alignment horizontal="left" vertical="center" shrinkToFit="1"/>
    </xf>
    <xf numFmtId="0" fontId="80" fillId="0" borderId="22" xfId="0" applyFont="1" applyFill="1" applyBorder="1" applyAlignment="1">
      <alignment horizontal="center" vertical="center"/>
    </xf>
    <xf numFmtId="0" fontId="54" fillId="0" borderId="0" xfId="54" applyFont="1" applyBorder="1" applyAlignment="1">
      <alignment horizontal="left" vertical="center"/>
    </xf>
    <xf numFmtId="0" fontId="80" fillId="0" borderId="0" xfId="0" applyFont="1" applyFill="1" applyBorder="1" applyAlignment="1">
      <alignment horizontal="center" vertical="center"/>
    </xf>
    <xf numFmtId="0" fontId="54" fillId="0" borderId="0" xfId="54" applyFont="1" applyBorder="1" applyAlignment="1">
      <alignment horizontal="center" vertical="center"/>
    </xf>
    <xf numFmtId="0" fontId="54" fillId="0" borderId="54" xfId="54" applyFont="1" applyBorder="1" applyAlignment="1">
      <alignment horizontal="left" vertical="center"/>
    </xf>
    <xf numFmtId="0" fontId="80" fillId="0" borderId="48" xfId="0" applyFont="1" applyFill="1" applyBorder="1" applyAlignment="1">
      <alignment horizontal="center" vertical="center"/>
    </xf>
    <xf numFmtId="0" fontId="54" fillId="0" borderId="49" xfId="54" applyFont="1" applyBorder="1" applyAlignment="1">
      <alignment horizontal="left" vertical="center" shrinkToFit="1"/>
    </xf>
    <xf numFmtId="0" fontId="80" fillId="0" borderId="49" xfId="0" applyFont="1" applyFill="1" applyBorder="1" applyAlignment="1">
      <alignment horizontal="center" vertical="center"/>
    </xf>
    <xf numFmtId="0" fontId="54" fillId="0" borderId="50" xfId="54" applyFont="1" applyBorder="1" applyAlignment="1">
      <alignment horizontal="left" vertical="center" shrinkToFit="1"/>
    </xf>
    <xf numFmtId="0" fontId="55" fillId="0" borderId="0" xfId="61" applyFont="1" applyBorder="1" applyAlignment="1">
      <alignment horizontal="center" vertical="center"/>
    </xf>
    <xf numFmtId="0" fontId="55" fillId="0" borderId="18" xfId="61" applyFont="1" applyBorder="1" applyAlignment="1">
      <alignment horizontal="center" vertical="center"/>
    </xf>
    <xf numFmtId="0" fontId="55" fillId="0" borderId="54" xfId="61" applyFont="1" applyBorder="1" applyAlignment="1">
      <alignment vertical="center"/>
    </xf>
    <xf numFmtId="0" fontId="56" fillId="0" borderId="13" xfId="61" applyFont="1" applyBorder="1" applyAlignment="1">
      <alignment vertical="center"/>
    </xf>
    <xf numFmtId="0" fontId="100" fillId="24" borderId="26" xfId="0" applyFont="1" applyFill="1" applyBorder="1" applyAlignment="1">
      <alignment horizontal="center" vertical="center" shrinkToFit="1"/>
    </xf>
    <xf numFmtId="0" fontId="80" fillId="0" borderId="15" xfId="0" applyFont="1" applyFill="1" applyBorder="1" applyAlignment="1">
      <alignment horizontal="center" vertical="center"/>
    </xf>
    <xf numFmtId="0" fontId="80" fillId="0" borderId="65" xfId="0" applyFont="1" applyFill="1" applyBorder="1" applyAlignment="1">
      <alignment horizontal="center" vertical="center"/>
    </xf>
    <xf numFmtId="0" fontId="80" fillId="0" borderId="61"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2" xfId="0" applyFont="1" applyFill="1" applyBorder="1" applyAlignment="1">
      <alignment horizontal="center" vertical="center"/>
    </xf>
    <xf numFmtId="0" fontId="80" fillId="0" borderId="26" xfId="0" applyFont="1" applyFill="1" applyBorder="1" applyAlignment="1">
      <alignment horizontal="center" vertical="center"/>
    </xf>
    <xf numFmtId="0" fontId="80" fillId="0" borderId="51" xfId="0" applyFont="1" applyFill="1" applyBorder="1" applyAlignment="1">
      <alignment horizontal="center" vertical="center"/>
    </xf>
    <xf numFmtId="0" fontId="80" fillId="0" borderId="64" xfId="0" applyFont="1" applyFill="1" applyBorder="1" applyAlignment="1">
      <alignment horizontal="center" vertical="center"/>
    </xf>
    <xf numFmtId="0" fontId="80" fillId="0" borderId="27" xfId="0" applyFont="1" applyFill="1" applyBorder="1" applyAlignment="1">
      <alignment horizontal="center" vertical="center"/>
    </xf>
    <xf numFmtId="0" fontId="80" fillId="0" borderId="28"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38" xfId="0" applyFont="1" applyFill="1" applyBorder="1" applyAlignment="1">
      <alignment horizontal="center" vertical="center"/>
    </xf>
    <xf numFmtId="0" fontId="31"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pplyAlignment="1"/>
    <xf numFmtId="0" fontId="15" fillId="0" borderId="0" xfId="0" applyFont="1" applyFill="1" applyAlignment="1">
      <alignment vertical="center"/>
    </xf>
    <xf numFmtId="0" fontId="52" fillId="0" borderId="0" xfId="0" applyFont="1" applyFill="1" applyAlignment="1"/>
    <xf numFmtId="0" fontId="80" fillId="0" borderId="166" xfId="0" applyFont="1" applyFill="1" applyBorder="1" applyAlignment="1">
      <alignment horizontal="center" vertical="center"/>
    </xf>
    <xf numFmtId="0" fontId="80" fillId="0" borderId="165" xfId="0" applyFont="1" applyFill="1" applyBorder="1" applyAlignment="1">
      <alignment horizontal="center" vertical="center"/>
    </xf>
    <xf numFmtId="0" fontId="50" fillId="0" borderId="165" xfId="57" applyFont="1" applyBorder="1" applyAlignment="1">
      <alignment horizontal="center" vertical="center"/>
    </xf>
    <xf numFmtId="0" fontId="50" fillId="0" borderId="63" xfId="57" applyFont="1" applyBorder="1" applyAlignment="1">
      <alignment horizontal="center" vertical="center"/>
    </xf>
    <xf numFmtId="0" fontId="50" fillId="0" borderId="18" xfId="57" applyFont="1" applyBorder="1" applyAlignment="1">
      <alignment horizontal="center" vertical="center"/>
    </xf>
    <xf numFmtId="0" fontId="50" fillId="0" borderId="235" xfId="57" applyFont="1" applyBorder="1" applyAlignment="1">
      <alignment horizontal="center" vertical="center"/>
    </xf>
    <xf numFmtId="0" fontId="50" fillId="0" borderId="213" xfId="57" applyFont="1" applyBorder="1" applyAlignment="1">
      <alignment horizontal="center" vertical="center"/>
    </xf>
    <xf numFmtId="0" fontId="80" fillId="0" borderId="210" xfId="0" applyFont="1" applyFill="1" applyBorder="1" applyAlignment="1">
      <alignment horizontal="center" vertical="center"/>
    </xf>
    <xf numFmtId="0" fontId="50" fillId="0" borderId="210" xfId="57" applyFont="1" applyBorder="1" applyAlignment="1">
      <alignment horizontal="center" vertical="center"/>
    </xf>
    <xf numFmtId="0" fontId="50" fillId="0" borderId="214" xfId="57" applyFont="1" applyBorder="1" applyAlignment="1">
      <alignment horizontal="center" vertical="center"/>
    </xf>
    <xf numFmtId="0" fontId="54" fillId="0" borderId="13" xfId="0" applyFont="1" applyBorder="1" applyAlignment="1">
      <alignment vertical="center"/>
    </xf>
    <xf numFmtId="0" fontId="54" fillId="0" borderId="11" xfId="0" applyFont="1" applyBorder="1" applyAlignment="1">
      <alignment horizontal="center" vertical="center"/>
    </xf>
    <xf numFmtId="0" fontId="54" fillId="0" borderId="10" xfId="0" applyFont="1" applyBorder="1" applyAlignment="1">
      <alignment vertical="center"/>
    </xf>
    <xf numFmtId="0" fontId="0" fillId="0" borderId="11" xfId="0" applyFont="1" applyBorder="1" applyAlignment="1">
      <alignment horizontal="center" vertical="center"/>
    </xf>
    <xf numFmtId="0" fontId="0" fillId="0" borderId="11" xfId="0" applyFont="1" applyFill="1" applyBorder="1" applyAlignment="1">
      <alignment horizontal="center" vertical="center"/>
    </xf>
    <xf numFmtId="0" fontId="0" fillId="0" borderId="11" xfId="0" applyFont="1" applyFill="1" applyBorder="1" applyAlignment="1">
      <alignment horizontal="centerContinuous" vertical="center"/>
    </xf>
    <xf numFmtId="0" fontId="3" fillId="0" borderId="10" xfId="0" applyFont="1" applyBorder="1" applyAlignment="1">
      <alignment vertical="center"/>
    </xf>
    <xf numFmtId="0" fontId="80" fillId="0" borderId="45" xfId="0" applyFont="1" applyFill="1" applyBorder="1" applyAlignment="1">
      <alignment horizontal="center" vertical="center"/>
    </xf>
    <xf numFmtId="0" fontId="0" fillId="0" borderId="46" xfId="0" applyFont="1" applyBorder="1" applyAlignment="1">
      <alignment horizontal="center" vertical="center"/>
    </xf>
    <xf numFmtId="0" fontId="80" fillId="0" borderId="46" xfId="0" applyFont="1" applyFill="1" applyBorder="1" applyAlignment="1">
      <alignment horizontal="center" vertical="center"/>
    </xf>
    <xf numFmtId="0" fontId="0" fillId="0" borderId="49" xfId="0" applyFont="1" applyBorder="1" applyAlignment="1">
      <alignment horizontal="center" vertical="center"/>
    </xf>
    <xf numFmtId="0" fontId="0" fillId="0" borderId="52" xfId="0" applyFont="1" applyBorder="1" applyAlignment="1">
      <alignment horizontal="center" vertical="center"/>
    </xf>
    <xf numFmtId="0" fontId="80" fillId="0" borderId="52" xfId="0" applyFont="1" applyFill="1" applyBorder="1" applyAlignment="1">
      <alignment horizontal="center" vertical="center"/>
    </xf>
    <xf numFmtId="0" fontId="9" fillId="0" borderId="71" xfId="0" applyFont="1" applyFill="1" applyBorder="1" applyAlignment="1">
      <alignment horizontal="center" vertical="center"/>
    </xf>
    <xf numFmtId="0" fontId="9" fillId="0" borderId="70"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80"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95" xfId="0" applyFont="1" applyFill="1" applyBorder="1" applyAlignment="1">
      <alignment horizontal="center" vertical="center"/>
    </xf>
    <xf numFmtId="0" fontId="62" fillId="24" borderId="13" xfId="61" applyFont="1" applyFill="1" applyBorder="1" applyAlignment="1">
      <alignment horizontal="center" vertical="center"/>
    </xf>
    <xf numFmtId="0" fontId="62" fillId="24" borderId="11" xfId="61" applyFont="1" applyFill="1" applyBorder="1" applyAlignment="1">
      <alignment horizontal="center" vertical="center"/>
    </xf>
    <xf numFmtId="0" fontId="62" fillId="24" borderId="10" xfId="61" applyFont="1" applyFill="1" applyBorder="1" applyAlignment="1">
      <alignment horizontal="center" vertical="center"/>
    </xf>
    <xf numFmtId="0" fontId="54" fillId="0" borderId="13" xfId="61" applyFont="1" applyBorder="1" applyAlignment="1">
      <alignment horizontal="center" vertical="center"/>
    </xf>
    <xf numFmtId="0" fontId="54" fillId="0" borderId="10" xfId="61" applyFont="1" applyBorder="1" applyAlignment="1">
      <alignment horizontal="center" vertical="center"/>
    </xf>
    <xf numFmtId="0" fontId="54" fillId="0" borderId="11" xfId="61" applyFont="1" applyBorder="1" applyAlignment="1">
      <alignment horizontal="center" vertical="center"/>
    </xf>
    <xf numFmtId="0" fontId="54" fillId="24" borderId="13" xfId="54" applyFont="1" applyFill="1" applyBorder="1" applyAlignment="1">
      <alignment horizontal="center" vertical="center" shrinkToFit="1"/>
    </xf>
    <xf numFmtId="0" fontId="54" fillId="24" borderId="11" xfId="54" applyFont="1" applyFill="1" applyBorder="1" applyAlignment="1">
      <alignment horizontal="center" vertical="center" shrinkToFit="1"/>
    </xf>
    <xf numFmtId="0" fontId="50" fillId="24" borderId="10" xfId="54" applyFont="1" applyFill="1" applyBorder="1" applyAlignment="1">
      <alignment horizontal="center" vertical="center" shrinkToFit="1"/>
    </xf>
    <xf numFmtId="0" fontId="50" fillId="24" borderId="11" xfId="54" applyFont="1" applyFill="1" applyBorder="1" applyAlignment="1">
      <alignment horizontal="center" vertical="center" shrinkToFit="1"/>
    </xf>
    <xf numFmtId="0" fontId="54" fillId="24" borderId="10" xfId="54" applyFont="1" applyFill="1" applyBorder="1" applyAlignment="1">
      <alignment horizontal="center" vertical="center" shrinkToFit="1"/>
    </xf>
    <xf numFmtId="0" fontId="54" fillId="24" borderId="28" xfId="54" applyFont="1" applyFill="1" applyBorder="1" applyAlignment="1">
      <alignment horizontal="center" vertical="center"/>
    </xf>
    <xf numFmtId="0" fontId="54" fillId="24" borderId="14" xfId="54" applyFont="1" applyFill="1" applyBorder="1" applyAlignment="1">
      <alignment horizontal="center" vertical="center"/>
    </xf>
    <xf numFmtId="0" fontId="54" fillId="24" borderId="31" xfId="54" applyFont="1" applyFill="1" applyBorder="1" applyAlignment="1">
      <alignment horizontal="center" vertical="center"/>
    </xf>
    <xf numFmtId="0" fontId="1" fillId="0" borderId="22" xfId="64" applyBorder="1" applyAlignment="1">
      <alignment horizontal="center" vertical="center"/>
    </xf>
    <xf numFmtId="0" fontId="1" fillId="0" borderId="0" xfId="64" applyBorder="1" applyAlignment="1">
      <alignment horizontal="center" vertical="center"/>
    </xf>
    <xf numFmtId="0" fontId="1" fillId="0" borderId="54" xfId="64" applyBorder="1" applyAlignment="1">
      <alignment horizontal="center" vertical="center"/>
    </xf>
    <xf numFmtId="0" fontId="1" fillId="0" borderId="63" xfId="64" applyBorder="1" applyAlignment="1">
      <alignment horizontal="center" vertical="center"/>
    </xf>
    <xf numFmtId="0" fontId="1" fillId="0" borderId="18" xfId="64" applyBorder="1" applyAlignment="1">
      <alignment horizontal="center" vertical="center"/>
    </xf>
    <xf numFmtId="0" fontId="1" fillId="0" borderId="66" xfId="64" applyBorder="1" applyAlignment="1">
      <alignment horizontal="center" vertical="center"/>
    </xf>
    <xf numFmtId="0" fontId="54" fillId="0" borderId="11" xfId="54" applyFont="1" applyBorder="1" applyAlignment="1">
      <alignment horizontal="center" vertical="center"/>
    </xf>
    <xf numFmtId="0" fontId="0" fillId="0" borderId="10" xfId="0" applyBorder="1" applyAlignment="1">
      <alignment horizontal="center" vertical="center"/>
    </xf>
    <xf numFmtId="0" fontId="56" fillId="24" borderId="13" xfId="54" applyFont="1" applyFill="1" applyBorder="1" applyAlignment="1">
      <alignment horizontal="center" vertical="center" wrapText="1" shrinkToFit="1"/>
    </xf>
    <xf numFmtId="0" fontId="8" fillId="0" borderId="11" xfId="61" applyFont="1" applyBorder="1" applyAlignment="1">
      <alignment horizontal="center" vertical="center" wrapText="1" shrinkToFit="1"/>
    </xf>
    <xf numFmtId="0" fontId="8" fillId="0" borderId="10" xfId="61" applyFont="1" applyBorder="1" applyAlignment="1">
      <alignment horizontal="center" vertical="center" wrapText="1" shrinkToFit="1"/>
    </xf>
    <xf numFmtId="0" fontId="54" fillId="24" borderId="13" xfId="54" applyFont="1" applyFill="1" applyBorder="1" applyAlignment="1">
      <alignment horizontal="center" vertical="center"/>
    </xf>
    <xf numFmtId="0" fontId="1" fillId="0" borderId="11" xfId="64" applyBorder="1" applyAlignment="1">
      <alignment horizontal="center" vertical="center"/>
    </xf>
    <xf numFmtId="0" fontId="1" fillId="0" borderId="10" xfId="64" applyBorder="1" applyAlignment="1">
      <alignment horizontal="center" vertical="center"/>
    </xf>
    <xf numFmtId="0" fontId="68" fillId="24" borderId="13" xfId="54" applyFont="1" applyFill="1" applyBorder="1" applyAlignment="1">
      <alignment horizontal="center" vertical="center" wrapText="1" shrinkToFit="1"/>
    </xf>
    <xf numFmtId="0" fontId="68" fillId="24" borderId="11" xfId="54" applyFont="1" applyFill="1" applyBorder="1" applyAlignment="1">
      <alignment horizontal="center" vertical="center" wrapText="1" shrinkToFit="1"/>
    </xf>
    <xf numFmtId="0" fontId="68" fillId="24" borderId="10" xfId="54" applyFont="1" applyFill="1" applyBorder="1" applyAlignment="1">
      <alignment horizontal="center" vertical="center" wrapText="1" shrinkToFit="1"/>
    </xf>
    <xf numFmtId="0" fontId="54" fillId="24" borderId="11" xfId="54" applyFont="1" applyFill="1" applyBorder="1" applyAlignment="1">
      <alignment horizontal="center" vertical="center"/>
    </xf>
    <xf numFmtId="0" fontId="54" fillId="24" borderId="10" xfId="54" applyFont="1" applyFill="1" applyBorder="1" applyAlignment="1">
      <alignment horizontal="center" vertical="center"/>
    </xf>
    <xf numFmtId="0" fontId="54" fillId="0" borderId="11" xfId="54" applyFont="1" applyBorder="1" applyAlignment="1">
      <alignment horizontal="left" vertical="center"/>
    </xf>
    <xf numFmtId="0" fontId="0" fillId="0" borderId="11" xfId="0" applyBorder="1" applyAlignment="1">
      <alignment vertical="center"/>
    </xf>
    <xf numFmtId="0" fontId="54" fillId="0" borderId="18" xfId="54" applyFont="1" applyBorder="1" applyAlignment="1">
      <alignment horizontal="right" vertical="center"/>
    </xf>
    <xf numFmtId="0" fontId="54" fillId="24" borderId="100" xfId="61" applyFont="1" applyFill="1" applyBorder="1" applyAlignment="1">
      <alignment horizontal="center" vertical="center"/>
    </xf>
    <xf numFmtId="0" fontId="54" fillId="24" borderId="103" xfId="61" applyFont="1" applyFill="1" applyBorder="1" applyAlignment="1">
      <alignment horizontal="center" vertical="center"/>
    </xf>
    <xf numFmtId="0" fontId="54" fillId="24" borderId="17" xfId="61" applyFont="1" applyFill="1" applyBorder="1" applyAlignment="1">
      <alignment horizontal="center" vertical="center"/>
    </xf>
    <xf numFmtId="0" fontId="64" fillId="24" borderId="104" xfId="61" applyFont="1" applyFill="1" applyBorder="1" applyAlignment="1">
      <alignment horizontal="center" vertical="center" wrapText="1"/>
    </xf>
    <xf numFmtId="0" fontId="64" fillId="24" borderId="33" xfId="61" applyFont="1" applyFill="1" applyBorder="1" applyAlignment="1">
      <alignment horizontal="center" vertical="center" wrapText="1"/>
    </xf>
    <xf numFmtId="0" fontId="64" fillId="24" borderId="34" xfId="61" applyFont="1" applyFill="1" applyBorder="1" applyAlignment="1">
      <alignment horizontal="center" vertical="center" wrapText="1"/>
    </xf>
    <xf numFmtId="0" fontId="52" fillId="24" borderId="28" xfId="61" applyFont="1" applyFill="1" applyBorder="1" applyAlignment="1">
      <alignment horizontal="center" vertical="center" wrapText="1"/>
    </xf>
    <xf numFmtId="0" fontId="52" fillId="24" borderId="14" xfId="61" applyFont="1" applyFill="1" applyBorder="1" applyAlignment="1">
      <alignment horizontal="center" vertical="center"/>
    </xf>
    <xf numFmtId="0" fontId="52" fillId="24" borderId="31" xfId="61" applyFont="1" applyFill="1" applyBorder="1" applyAlignment="1">
      <alignment horizontal="center" vertical="center"/>
    </xf>
    <xf numFmtId="0" fontId="52" fillId="24" borderId="63" xfId="61" applyFont="1" applyFill="1" applyBorder="1" applyAlignment="1">
      <alignment horizontal="center" vertical="center"/>
    </xf>
    <xf numFmtId="0" fontId="52" fillId="24" borderId="18" xfId="61" applyFont="1" applyFill="1" applyBorder="1" applyAlignment="1">
      <alignment horizontal="center" vertical="center"/>
    </xf>
    <xf numFmtId="0" fontId="52" fillId="24" borderId="66" xfId="61" applyFont="1" applyFill="1" applyBorder="1" applyAlignment="1">
      <alignment horizontal="center" vertical="center"/>
    </xf>
    <xf numFmtId="0" fontId="54" fillId="24" borderId="13" xfId="61" applyFont="1" applyFill="1" applyBorder="1" applyAlignment="1">
      <alignment horizontal="center" vertical="center"/>
    </xf>
    <xf numFmtId="0" fontId="3" fillId="0" borderId="11" xfId="61" applyBorder="1" applyAlignment="1">
      <alignment horizontal="center" vertical="center"/>
    </xf>
    <xf numFmtId="0" fontId="3" fillId="0" borderId="10" xfId="61" applyBorder="1" applyAlignment="1">
      <alignment horizontal="center" vertical="center"/>
    </xf>
    <xf numFmtId="0" fontId="56" fillId="24" borderId="13" xfId="61" applyFont="1" applyFill="1" applyBorder="1" applyAlignment="1">
      <alignment horizontal="center" vertical="center"/>
    </xf>
    <xf numFmtId="0" fontId="56" fillId="24" borderId="13" xfId="61" applyFont="1" applyFill="1" applyBorder="1" applyAlignment="1">
      <alignment horizontal="center" vertical="center" wrapText="1"/>
    </xf>
    <xf numFmtId="0" fontId="8" fillId="0" borderId="11" xfId="61" applyFont="1" applyBorder="1" applyAlignment="1">
      <alignment horizontal="center" vertical="center" wrapText="1"/>
    </xf>
    <xf numFmtId="0" fontId="52" fillId="24" borderId="13" xfId="61" applyFont="1" applyFill="1" applyBorder="1" applyAlignment="1">
      <alignment horizontal="center" vertical="center"/>
    </xf>
    <xf numFmtId="0" fontId="55" fillId="0" borderId="11" xfId="61" applyFont="1" applyBorder="1" applyAlignment="1">
      <alignment horizontal="center" vertical="center"/>
    </xf>
    <xf numFmtId="0" fontId="62" fillId="0" borderId="0" xfId="54" applyFont="1" applyBorder="1" applyAlignment="1">
      <alignment horizontal="center" vertical="center"/>
    </xf>
    <xf numFmtId="0" fontId="55" fillId="0" borderId="0" xfId="54" applyFont="1" applyAlignment="1">
      <alignment horizontal="center" vertical="center"/>
    </xf>
    <xf numFmtId="0" fontId="55" fillId="0" borderId="11" xfId="61" applyFont="1" applyBorder="1" applyAlignment="1">
      <alignment horizontal="left" vertical="center" shrinkToFit="1"/>
    </xf>
    <xf numFmtId="0" fontId="0" fillId="0" borderId="11" xfId="0" applyBorder="1" applyAlignment="1">
      <alignment vertical="center" shrinkToFit="1"/>
    </xf>
    <xf numFmtId="0" fontId="62" fillId="0" borderId="0" xfId="54" applyFont="1" applyBorder="1" applyAlignment="1">
      <alignment vertical="center"/>
    </xf>
    <xf numFmtId="0" fontId="55" fillId="0" borderId="0" xfId="54" applyFont="1" applyAlignment="1">
      <alignment vertical="center"/>
    </xf>
    <xf numFmtId="0" fontId="0" fillId="0" borderId="0" xfId="0" applyAlignment="1">
      <alignment vertical="center"/>
    </xf>
    <xf numFmtId="0" fontId="62" fillId="0" borderId="13" xfId="61" applyFont="1" applyBorder="1" applyAlignment="1">
      <alignment vertical="center"/>
    </xf>
    <xf numFmtId="0" fontId="62" fillId="0" borderId="11" xfId="61" applyFont="1" applyBorder="1" applyAlignment="1">
      <alignment vertical="center"/>
    </xf>
    <xf numFmtId="0" fontId="62" fillId="0" borderId="10" xfId="61" applyFont="1" applyBorder="1" applyAlignment="1">
      <alignment vertical="center"/>
    </xf>
    <xf numFmtId="0" fontId="54" fillId="24" borderId="13" xfId="61" applyFont="1" applyFill="1" applyBorder="1" applyAlignment="1">
      <alignment horizontal="center" vertical="center" shrinkToFit="1"/>
    </xf>
    <xf numFmtId="0" fontId="54" fillId="24" borderId="11" xfId="61" applyFont="1" applyFill="1" applyBorder="1" applyAlignment="1">
      <alignment horizontal="center" vertical="center" shrinkToFit="1"/>
    </xf>
    <xf numFmtId="0" fontId="54" fillId="24" borderId="10" xfId="61" applyFont="1" applyFill="1" applyBorder="1" applyAlignment="1">
      <alignment horizontal="center" vertical="center" shrinkToFit="1"/>
    </xf>
    <xf numFmtId="0" fontId="54" fillId="24" borderId="11" xfId="61" applyFont="1" applyFill="1" applyBorder="1" applyAlignment="1">
      <alignment horizontal="center" vertical="center"/>
    </xf>
    <xf numFmtId="0" fontId="54" fillId="24" borderId="10" xfId="61" applyFont="1" applyFill="1" applyBorder="1" applyAlignment="1">
      <alignment horizontal="center" vertical="center"/>
    </xf>
    <xf numFmtId="0" fontId="54" fillId="24" borderId="28" xfId="61" applyFont="1" applyFill="1" applyBorder="1" applyAlignment="1">
      <alignment horizontal="center" vertical="center"/>
    </xf>
    <xf numFmtId="0" fontId="54" fillId="24" borderId="14" xfId="61" applyFont="1" applyFill="1" applyBorder="1" applyAlignment="1">
      <alignment horizontal="center" vertical="center"/>
    </xf>
    <xf numFmtId="0" fontId="54" fillId="24" borderId="31" xfId="61" applyFont="1" applyFill="1" applyBorder="1" applyAlignment="1">
      <alignment horizontal="center" vertical="center"/>
    </xf>
    <xf numFmtId="0" fontId="54" fillId="24" borderId="22" xfId="61" applyFont="1" applyFill="1" applyBorder="1" applyAlignment="1">
      <alignment horizontal="center" vertical="center"/>
    </xf>
    <xf numFmtId="0" fontId="54" fillId="24" borderId="0" xfId="61" applyFont="1" applyFill="1" applyBorder="1" applyAlignment="1">
      <alignment horizontal="center" vertical="center"/>
    </xf>
    <xf numFmtId="0" fontId="54" fillId="24" borderId="54" xfId="61" applyFont="1" applyFill="1" applyBorder="1" applyAlignment="1">
      <alignment horizontal="center" vertical="center"/>
    </xf>
    <xf numFmtId="0" fontId="62" fillId="0" borderId="28" xfId="61" applyFont="1" applyBorder="1" applyAlignment="1">
      <alignment horizontal="left" vertical="top"/>
    </xf>
    <xf numFmtId="0" fontId="62" fillId="0" borderId="14" xfId="61" applyFont="1" applyBorder="1" applyAlignment="1">
      <alignment horizontal="left" vertical="top"/>
    </xf>
    <xf numFmtId="0" fontId="62" fillId="0" borderId="31" xfId="61" applyFont="1" applyBorder="1" applyAlignment="1">
      <alignment horizontal="left" vertical="top"/>
    </xf>
    <xf numFmtId="0" fontId="62" fillId="0" borderId="63" xfId="61" applyFont="1" applyBorder="1" applyAlignment="1">
      <alignment horizontal="left" vertical="top"/>
    </xf>
    <xf numFmtId="0" fontId="62" fillId="0" borderId="18" xfId="61" applyFont="1" applyBorder="1" applyAlignment="1">
      <alignment horizontal="left" vertical="top"/>
    </xf>
    <xf numFmtId="0" fontId="62" fillId="0" borderId="66" xfId="61" applyFont="1" applyBorder="1" applyAlignment="1">
      <alignment horizontal="left" vertical="top"/>
    </xf>
    <xf numFmtId="0" fontId="61" fillId="0" borderId="0" xfId="61" applyFont="1" applyAlignment="1">
      <alignment horizontal="center" vertical="center"/>
    </xf>
    <xf numFmtId="0" fontId="63" fillId="0" borderId="0" xfId="54" applyFont="1" applyAlignment="1">
      <alignment horizontal="center" vertical="center"/>
    </xf>
    <xf numFmtId="0" fontId="62" fillId="0" borderId="18" xfId="61" applyFont="1" applyBorder="1" applyAlignment="1">
      <alignment shrinkToFit="1"/>
    </xf>
    <xf numFmtId="0" fontId="62" fillId="0" borderId="13" xfId="61" applyFont="1" applyBorder="1" applyAlignment="1">
      <alignment horizontal="left" vertical="center"/>
    </xf>
    <xf numFmtId="0" fontId="62" fillId="0" borderId="11" xfId="61" applyFont="1" applyBorder="1" applyAlignment="1">
      <alignment horizontal="left" vertical="center"/>
    </xf>
    <xf numFmtId="0" fontId="62" fillId="0" borderId="10" xfId="61" applyFont="1" applyBorder="1" applyAlignment="1">
      <alignment horizontal="left" vertical="center"/>
    </xf>
    <xf numFmtId="0" fontId="28" fillId="0" borderId="24" xfId="61" applyFont="1" applyFill="1" applyBorder="1" applyAlignment="1">
      <alignment horizontal="center" vertical="center"/>
    </xf>
    <xf numFmtId="0" fontId="15" fillId="24" borderId="105" xfId="61" applyFont="1" applyFill="1" applyBorder="1" applyAlignment="1">
      <alignment horizontal="distributed" vertical="center" justifyLastLine="1"/>
    </xf>
    <xf numFmtId="0" fontId="15" fillId="24" borderId="34" xfId="61" applyFont="1" applyFill="1" applyBorder="1" applyAlignment="1">
      <alignment horizontal="distributed" vertical="center" justifyLastLine="1"/>
    </xf>
    <xf numFmtId="0" fontId="15" fillId="24" borderId="57" xfId="61" applyFont="1" applyFill="1" applyBorder="1" applyAlignment="1">
      <alignment horizontal="distributed" vertical="center" justifyLastLine="1"/>
    </xf>
    <xf numFmtId="0" fontId="15" fillId="24" borderId="10" xfId="61" applyFont="1" applyFill="1" applyBorder="1" applyAlignment="1">
      <alignment horizontal="distributed" vertical="center" justifyLastLine="1"/>
    </xf>
    <xf numFmtId="0" fontId="15" fillId="24" borderId="99" xfId="61" applyFont="1" applyFill="1" applyBorder="1" applyAlignment="1">
      <alignment horizontal="distributed" vertical="center" justifyLastLine="1"/>
    </xf>
    <xf numFmtId="0" fontId="15" fillId="24" borderId="106" xfId="61" applyFont="1" applyFill="1" applyBorder="1" applyAlignment="1">
      <alignment horizontal="distributed" vertical="center" justifyLastLine="1"/>
    </xf>
    <xf numFmtId="0" fontId="11" fillId="24" borderId="28" xfId="61" applyFont="1" applyFill="1" applyBorder="1" applyAlignment="1">
      <alignment horizontal="center" vertical="center"/>
    </xf>
    <xf numFmtId="0" fontId="11" fillId="24" borderId="31" xfId="61" applyFont="1" applyFill="1" applyBorder="1" applyAlignment="1">
      <alignment horizontal="center" vertical="center"/>
    </xf>
    <xf numFmtId="0" fontId="11" fillId="24" borderId="63" xfId="61" applyFont="1" applyFill="1" applyBorder="1" applyAlignment="1">
      <alignment horizontal="center" vertical="center"/>
    </xf>
    <xf numFmtId="0" fontId="11" fillId="24" borderId="66" xfId="61" applyFont="1" applyFill="1" applyBorder="1" applyAlignment="1">
      <alignment horizontal="center" vertical="center"/>
    </xf>
    <xf numFmtId="0" fontId="11" fillId="24" borderId="25" xfId="61" applyFont="1" applyFill="1" applyBorder="1" applyAlignment="1">
      <alignment horizontal="center" vertical="center"/>
    </xf>
    <xf numFmtId="0" fontId="10" fillId="24" borderId="26" xfId="61" applyFont="1" applyFill="1" applyBorder="1" applyAlignment="1">
      <alignment horizontal="center" vertical="center"/>
    </xf>
    <xf numFmtId="0" fontId="11" fillId="24" borderId="25" xfId="61" applyFont="1" applyFill="1" applyBorder="1" applyAlignment="1">
      <alignment horizontal="center" vertical="center" shrinkToFit="1"/>
    </xf>
    <xf numFmtId="0" fontId="10" fillId="24" borderId="26" xfId="61" applyFont="1" applyFill="1" applyBorder="1" applyAlignment="1">
      <alignment horizontal="center" vertical="center" shrinkToFit="1"/>
    </xf>
    <xf numFmtId="0" fontId="11" fillId="24" borderId="13" xfId="61" applyFont="1" applyFill="1" applyBorder="1" applyAlignment="1">
      <alignment horizontal="center" vertical="center"/>
    </xf>
    <xf numFmtId="0" fontId="11" fillId="24" borderId="11" xfId="61" applyFont="1" applyFill="1" applyBorder="1" applyAlignment="1">
      <alignment horizontal="center" vertical="center"/>
    </xf>
    <xf numFmtId="0" fontId="11" fillId="24" borderId="10" xfId="61" applyFont="1" applyFill="1" applyBorder="1" applyAlignment="1">
      <alignment horizontal="center" vertical="center"/>
    </xf>
    <xf numFmtId="0" fontId="6" fillId="0" borderId="104" xfId="61" applyFont="1" applyFill="1" applyBorder="1" applyAlignment="1">
      <alignment horizontal="left" vertical="center"/>
    </xf>
    <xf numFmtId="0" fontId="0" fillId="0" borderId="33" xfId="0" applyBorder="1" applyAlignment="1">
      <alignment horizontal="left" vertical="center"/>
    </xf>
    <xf numFmtId="0" fontId="0" fillId="0" borderId="58" xfId="0" applyBorder="1" applyAlignment="1">
      <alignment horizontal="left" vertical="center"/>
    </xf>
    <xf numFmtId="0" fontId="6" fillId="0" borderId="13" xfId="61" applyFont="1" applyFill="1" applyBorder="1" applyAlignment="1">
      <alignment horizontal="left" vertical="center"/>
    </xf>
    <xf numFmtId="0" fontId="0" fillId="0" borderId="11" xfId="0" applyBorder="1" applyAlignment="1">
      <alignment horizontal="left" vertical="center"/>
    </xf>
    <xf numFmtId="0" fontId="0" fillId="0" borderId="59" xfId="0" applyBorder="1" applyAlignment="1">
      <alignment horizontal="left" vertical="center"/>
    </xf>
    <xf numFmtId="0" fontId="6" fillId="0" borderId="100" xfId="61" applyFont="1" applyFill="1" applyBorder="1" applyAlignment="1">
      <alignment horizontal="left" vertical="center"/>
    </xf>
    <xf numFmtId="0" fontId="0" fillId="0" borderId="103" xfId="0" applyBorder="1" applyAlignment="1">
      <alignment horizontal="left" vertical="center"/>
    </xf>
    <xf numFmtId="0" fontId="0" fillId="0" borderId="299" xfId="0" applyBorder="1" applyAlignment="1">
      <alignment horizontal="left" vertical="center"/>
    </xf>
    <xf numFmtId="0" fontId="15" fillId="24" borderId="25" xfId="61" applyFont="1" applyFill="1" applyBorder="1" applyAlignment="1">
      <alignment horizontal="center" vertical="center"/>
    </xf>
    <xf numFmtId="0" fontId="15" fillId="24" borderId="27" xfId="61" applyFont="1" applyFill="1" applyBorder="1" applyAlignment="1">
      <alignment horizontal="center" vertical="center"/>
    </xf>
    <xf numFmtId="0" fontId="15" fillId="24" borderId="26" xfId="61" applyFont="1" applyFill="1" applyBorder="1" applyAlignment="1">
      <alignment horizontal="center" vertical="center"/>
    </xf>
    <xf numFmtId="0" fontId="15" fillId="0" borderId="25" xfId="61" applyFont="1" applyFill="1" applyBorder="1" applyAlignment="1">
      <alignment horizontal="center" vertical="center" wrapText="1"/>
    </xf>
    <xf numFmtId="0" fontId="15" fillId="0" borderId="27" xfId="61" applyFont="1" applyFill="1" applyBorder="1" applyAlignment="1">
      <alignment horizontal="center" vertical="center" wrapText="1"/>
    </xf>
    <xf numFmtId="0" fontId="15" fillId="0" borderId="26" xfId="61" applyFont="1" applyFill="1" applyBorder="1" applyAlignment="1">
      <alignment horizontal="center" vertical="center" wrapText="1"/>
    </xf>
    <xf numFmtId="0" fontId="7" fillId="0" borderId="27" xfId="61" applyFont="1" applyFill="1" applyBorder="1" applyAlignment="1">
      <alignment horizontal="left" vertical="center" wrapText="1" shrinkToFit="1"/>
    </xf>
    <xf numFmtId="0" fontId="7" fillId="0" borderId="26" xfId="61" applyFont="1" applyFill="1" applyBorder="1" applyAlignment="1">
      <alignment horizontal="left" vertical="center" wrapText="1" shrinkToFit="1"/>
    </xf>
    <xf numFmtId="0" fontId="15" fillId="0" borderId="27" xfId="61" applyFont="1" applyFill="1" applyBorder="1" applyAlignment="1">
      <alignment horizontal="left" vertical="center" wrapText="1"/>
    </xf>
    <xf numFmtId="0" fontId="2" fillId="0" borderId="27" xfId="62" applyBorder="1" applyAlignment="1">
      <alignment vertical="center" wrapText="1"/>
    </xf>
    <xf numFmtId="0" fontId="2" fillId="0" borderId="26" xfId="62" applyBorder="1" applyAlignment="1">
      <alignment vertical="center" wrapText="1"/>
    </xf>
    <xf numFmtId="0" fontId="7" fillId="0" borderId="25" xfId="61" applyFont="1" applyFill="1" applyBorder="1" applyAlignment="1">
      <alignment horizontal="left" vertical="center" wrapText="1" shrinkToFit="1"/>
    </xf>
    <xf numFmtId="0" fontId="7" fillId="0" borderId="61" xfId="61" applyFont="1" applyFill="1" applyBorder="1" applyAlignment="1">
      <alignment horizontal="left" vertical="center" wrapText="1" shrinkToFit="1"/>
    </xf>
    <xf numFmtId="0" fontId="6" fillId="0" borderId="11" xfId="61" applyFont="1" applyFill="1" applyBorder="1" applyAlignment="1">
      <alignment horizontal="left" vertical="center"/>
    </xf>
    <xf numFmtId="0" fontId="6" fillId="0" borderId="10" xfId="61" applyFont="1" applyFill="1" applyBorder="1" applyAlignment="1">
      <alignment horizontal="left" vertical="center"/>
    </xf>
    <xf numFmtId="0" fontId="15" fillId="0" borderId="25" xfId="61" applyFont="1" applyFill="1" applyBorder="1" applyAlignment="1">
      <alignment horizontal="left" vertical="center" wrapText="1"/>
    </xf>
    <xf numFmtId="0" fontId="15" fillId="0" borderId="25" xfId="61" applyFont="1" applyFill="1" applyBorder="1" applyAlignment="1">
      <alignment vertical="center" wrapText="1"/>
    </xf>
    <xf numFmtId="0" fontId="15" fillId="0" borderId="27" xfId="61" applyFont="1" applyFill="1" applyBorder="1" applyAlignment="1">
      <alignment vertical="center" wrapText="1"/>
    </xf>
    <xf numFmtId="0" fontId="7" fillId="0" borderId="25" xfId="61" applyFont="1" applyFill="1" applyBorder="1" applyAlignment="1">
      <alignment horizontal="left" vertical="center" wrapText="1"/>
    </xf>
    <xf numFmtId="0" fontId="7" fillId="0" borderId="27" xfId="61" applyFont="1" applyFill="1" applyBorder="1" applyAlignment="1">
      <alignment horizontal="left" vertical="center" wrapText="1"/>
    </xf>
    <xf numFmtId="0" fontId="15" fillId="0" borderId="26" xfId="61" applyFont="1" applyFill="1" applyBorder="1" applyAlignment="1">
      <alignment vertical="center" wrapText="1"/>
    </xf>
    <xf numFmtId="0" fontId="15" fillId="24" borderId="15" xfId="61" applyFont="1" applyFill="1" applyBorder="1" applyAlignment="1">
      <alignment horizontal="center" vertical="center"/>
    </xf>
    <xf numFmtId="0" fontId="15" fillId="0" borderId="15" xfId="61" applyFont="1" applyFill="1" applyBorder="1" applyAlignment="1">
      <alignment horizontal="center" vertical="center" wrapText="1"/>
    </xf>
    <xf numFmtId="0" fontId="2" fillId="0" borderId="27" xfId="62" applyBorder="1" applyAlignment="1">
      <alignment horizontal="left" vertical="center" wrapText="1"/>
    </xf>
    <xf numFmtId="0" fontId="2" fillId="0" borderId="26" xfId="62" applyBorder="1" applyAlignment="1">
      <alignment horizontal="left" vertical="center" wrapText="1"/>
    </xf>
    <xf numFmtId="0" fontId="7" fillId="0" borderId="27" xfId="61" applyFont="1" applyFill="1" applyBorder="1" applyAlignment="1">
      <alignment horizontal="left" vertical="top" wrapText="1"/>
    </xf>
    <xf numFmtId="0" fontId="15" fillId="0" borderId="15" xfId="61" applyFont="1" applyFill="1" applyBorder="1" applyAlignment="1">
      <alignment horizontal="left" vertical="center" wrapText="1"/>
    </xf>
    <xf numFmtId="0" fontId="3" fillId="0" borderId="27" xfId="61" applyBorder="1" applyAlignment="1">
      <alignment horizontal="center" vertical="center"/>
    </xf>
    <xf numFmtId="0" fontId="3" fillId="0" borderId="26" xfId="61" applyBorder="1" applyAlignment="1">
      <alignment horizontal="center" vertical="center"/>
    </xf>
    <xf numFmtId="0" fontId="15" fillId="0" borderId="26" xfId="61" applyFont="1" applyFill="1" applyBorder="1" applyAlignment="1">
      <alignment horizontal="left" vertical="center" wrapText="1"/>
    </xf>
    <xf numFmtId="0" fontId="7" fillId="0" borderId="25" xfId="61" applyFont="1" applyFill="1" applyBorder="1" applyAlignment="1">
      <alignment vertical="center" wrapText="1"/>
    </xf>
    <xf numFmtId="0" fontId="7" fillId="0" borderId="27" xfId="61" applyFont="1" applyFill="1" applyBorder="1" applyAlignment="1">
      <alignment vertical="center" wrapText="1"/>
    </xf>
    <xf numFmtId="0" fontId="7" fillId="0" borderId="61" xfId="61" applyFont="1" applyFill="1" applyBorder="1" applyAlignment="1">
      <alignment vertical="center" wrapText="1"/>
    </xf>
    <xf numFmtId="0" fontId="7" fillId="0" borderId="26" xfId="61" applyFont="1" applyFill="1" applyBorder="1" applyAlignment="1">
      <alignment horizontal="left" vertical="center" wrapText="1"/>
    </xf>
    <xf numFmtId="0" fontId="3" fillId="0" borderId="15" xfId="61" applyFont="1" applyFill="1" applyBorder="1" applyAlignment="1">
      <alignment horizontal="left" vertical="center" wrapText="1"/>
    </xf>
    <xf numFmtId="0" fontId="15" fillId="0" borderId="61" xfId="61" applyFont="1" applyFill="1" applyBorder="1" applyAlignment="1">
      <alignment horizontal="left" vertical="center" wrapText="1"/>
    </xf>
    <xf numFmtId="0" fontId="15" fillId="0" borderId="25" xfId="61" applyFont="1" applyFill="1" applyBorder="1" applyAlignment="1">
      <alignment vertical="center"/>
    </xf>
    <xf numFmtId="0" fontId="15" fillId="0" borderId="27" xfId="61" applyFont="1" applyFill="1" applyBorder="1" applyAlignment="1">
      <alignment vertical="center"/>
    </xf>
    <xf numFmtId="0" fontId="15" fillId="0" borderId="26" xfId="61" applyFont="1" applyFill="1" applyBorder="1" applyAlignment="1">
      <alignment vertical="center"/>
    </xf>
    <xf numFmtId="0" fontId="3" fillId="0" borderId="27" xfId="61" applyBorder="1" applyAlignment="1">
      <alignment vertical="center" wrapText="1"/>
    </xf>
    <xf numFmtId="0" fontId="3" fillId="0" borderId="61" xfId="61" applyBorder="1" applyAlignment="1">
      <alignment vertical="center" wrapText="1"/>
    </xf>
    <xf numFmtId="0" fontId="2" fillId="0" borderId="61" xfId="62" applyBorder="1" applyAlignment="1">
      <alignment horizontal="left" vertical="center" wrapText="1"/>
    </xf>
    <xf numFmtId="0" fontId="13" fillId="0" borderId="26" xfId="61" applyFont="1" applyFill="1" applyBorder="1" applyAlignment="1">
      <alignment horizontal="center" vertical="center"/>
    </xf>
    <xf numFmtId="0" fontId="7" fillId="0" borderId="26" xfId="61" applyFont="1" applyFill="1" applyBorder="1" applyAlignment="1">
      <alignment horizontal="center" vertical="center" wrapText="1"/>
    </xf>
    <xf numFmtId="0" fontId="3" fillId="0" borderId="26" xfId="61" applyBorder="1" applyAlignment="1">
      <alignment horizontal="left" vertical="center" wrapText="1"/>
    </xf>
    <xf numFmtId="0" fontId="15" fillId="24" borderId="25" xfId="53" applyFont="1" applyFill="1" applyBorder="1" applyAlignment="1">
      <alignment horizontal="center" vertical="center"/>
    </xf>
    <xf numFmtId="0" fontId="15" fillId="24" borderId="27" xfId="53" applyFont="1" applyFill="1" applyBorder="1" applyAlignment="1">
      <alignment horizontal="center" vertical="center"/>
    </xf>
    <xf numFmtId="0" fontId="15" fillId="24" borderId="26" xfId="53" applyFont="1" applyFill="1" applyBorder="1" applyAlignment="1">
      <alignment horizontal="center" vertical="center"/>
    </xf>
    <xf numFmtId="0" fontId="15" fillId="0" borderId="27" xfId="53" applyFont="1" applyFill="1" applyBorder="1" applyAlignment="1">
      <alignment horizontal="left" vertical="center" wrapText="1"/>
    </xf>
    <xf numFmtId="0" fontId="15" fillId="0" borderId="26" xfId="53" applyFont="1" applyFill="1" applyBorder="1" applyAlignment="1">
      <alignment horizontal="left" vertical="center" wrapText="1"/>
    </xf>
    <xf numFmtId="0" fontId="7" fillId="0" borderId="27" xfId="53" applyFont="1" applyFill="1" applyBorder="1" applyAlignment="1">
      <alignment horizontal="left" vertical="center" wrapText="1"/>
    </xf>
    <xf numFmtId="0" fontId="7" fillId="0" borderId="26" xfId="53" applyFont="1" applyFill="1" applyBorder="1" applyAlignment="1">
      <alignment horizontal="left" vertical="center" wrapText="1"/>
    </xf>
    <xf numFmtId="0" fontId="15" fillId="0" borderId="25" xfId="53" applyFont="1" applyFill="1" applyBorder="1" applyAlignment="1">
      <alignment vertical="center" wrapText="1"/>
    </xf>
    <xf numFmtId="0" fontId="8" fillId="0" borderId="25" xfId="61" applyFont="1" applyFill="1" applyBorder="1" applyAlignment="1">
      <alignment horizontal="center" vertical="center" wrapText="1"/>
    </xf>
    <xf numFmtId="0" fontId="8" fillId="0" borderId="27" xfId="61" applyFont="1" applyFill="1" applyBorder="1" applyAlignment="1">
      <alignment horizontal="center" vertical="center" wrapText="1"/>
    </xf>
    <xf numFmtId="0" fontId="8" fillId="0" borderId="26" xfId="61" applyFont="1" applyFill="1" applyBorder="1" applyAlignment="1">
      <alignment horizontal="center" vertical="center" wrapText="1"/>
    </xf>
    <xf numFmtId="0" fontId="3" fillId="0" borderId="26" xfId="61" applyFont="1" applyFill="1" applyBorder="1" applyAlignment="1">
      <alignment vertical="center" wrapText="1"/>
    </xf>
    <xf numFmtId="0" fontId="50" fillId="0" borderId="13" xfId="56" applyFont="1" applyFill="1" applyBorder="1" applyAlignment="1">
      <alignment horizontal="left" vertical="center"/>
    </xf>
    <xf numFmtId="0" fontId="50" fillId="0" borderId="11" xfId="56" applyFont="1" applyFill="1" applyBorder="1" applyAlignment="1">
      <alignment horizontal="left" vertical="center"/>
    </xf>
    <xf numFmtId="0" fontId="50" fillId="0" borderId="10" xfId="56" applyFont="1" applyFill="1" applyBorder="1" applyAlignment="1">
      <alignment horizontal="left" vertical="center"/>
    </xf>
    <xf numFmtId="0" fontId="54" fillId="0" borderId="198" xfId="59" applyFont="1" applyBorder="1" applyAlignment="1">
      <alignment vertical="top" wrapText="1"/>
    </xf>
    <xf numFmtId="0" fontId="0" fillId="0" borderId="199" xfId="0" applyBorder="1" applyAlignment="1">
      <alignment vertical="top"/>
    </xf>
    <xf numFmtId="0" fontId="0" fillId="0" borderId="200" xfId="0" applyBorder="1" applyAlignment="1">
      <alignment vertical="top"/>
    </xf>
    <xf numFmtId="0" fontId="50" fillId="24" borderId="13" xfId="56" applyFont="1" applyFill="1" applyBorder="1" applyAlignment="1">
      <alignment horizontal="left" vertical="center"/>
    </xf>
    <xf numFmtId="0" fontId="50" fillId="24" borderId="11" xfId="56" applyFont="1" applyFill="1" applyBorder="1" applyAlignment="1">
      <alignment horizontal="left" vertical="center"/>
    </xf>
    <xf numFmtId="0" fontId="50" fillId="24" borderId="10" xfId="56" applyFont="1" applyFill="1" applyBorder="1" applyAlignment="1">
      <alignment horizontal="left" vertical="center"/>
    </xf>
    <xf numFmtId="0" fontId="50" fillId="0" borderId="13" xfId="56" applyFont="1" applyBorder="1" applyAlignment="1">
      <alignment horizontal="center" vertical="center"/>
    </xf>
    <xf numFmtId="0" fontId="50" fillId="0" borderId="11" xfId="56" applyFont="1" applyBorder="1" applyAlignment="1">
      <alignment horizontal="center" vertical="center"/>
    </xf>
    <xf numFmtId="0" fontId="50" fillId="0" borderId="10" xfId="56" applyFont="1" applyBorder="1" applyAlignment="1">
      <alignment horizontal="center" vertical="center"/>
    </xf>
    <xf numFmtId="0" fontId="50" fillId="24" borderId="15" xfId="56" applyFont="1" applyFill="1" applyBorder="1" applyAlignment="1">
      <alignment horizontal="center" vertical="center"/>
    </xf>
    <xf numFmtId="0" fontId="50" fillId="24" borderId="13" xfId="56" applyFont="1" applyFill="1" applyBorder="1" applyAlignment="1">
      <alignment horizontal="center" vertical="center" wrapText="1"/>
    </xf>
    <xf numFmtId="0" fontId="50" fillId="24" borderId="11" xfId="56" applyFont="1" applyFill="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50" fillId="24" borderId="13" xfId="56" applyFont="1" applyFill="1" applyBorder="1" applyAlignment="1">
      <alignment horizontal="center" vertical="center"/>
    </xf>
    <xf numFmtId="0" fontId="50" fillId="24" borderId="11" xfId="56" applyFont="1" applyFill="1" applyBorder="1" applyAlignment="1">
      <alignment horizontal="center" vertical="center"/>
    </xf>
    <xf numFmtId="0" fontId="0" fillId="0" borderId="11" xfId="0" applyBorder="1" applyAlignment="1">
      <alignment horizontal="center" vertical="center"/>
    </xf>
    <xf numFmtId="0" fontId="69" fillId="24" borderId="13" xfId="56" applyFont="1" applyFill="1" applyBorder="1" applyAlignment="1">
      <alignment horizontal="center" vertical="center" wrapText="1"/>
    </xf>
    <xf numFmtId="0" fontId="69" fillId="24" borderId="11" xfId="56"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4" fillId="24" borderId="11" xfId="56" applyFont="1" applyFill="1" applyBorder="1" applyAlignment="1">
      <alignment horizontal="center" vertical="center"/>
    </xf>
    <xf numFmtId="0" fontId="54" fillId="24" borderId="10" xfId="56" applyFont="1" applyFill="1" applyBorder="1" applyAlignment="1">
      <alignment horizontal="center" vertical="center"/>
    </xf>
    <xf numFmtId="0" fontId="50" fillId="0" borderId="11" xfId="56" applyFont="1" applyBorder="1" applyAlignment="1">
      <alignment horizontal="center"/>
    </xf>
    <xf numFmtId="0" fontId="50" fillId="0" borderId="10" xfId="56" applyFont="1" applyBorder="1" applyAlignment="1">
      <alignment horizontal="center"/>
    </xf>
    <xf numFmtId="0" fontId="54" fillId="24" borderId="15" xfId="56" applyFont="1" applyFill="1" applyBorder="1" applyAlignment="1">
      <alignment horizontal="center" vertical="center"/>
    </xf>
    <xf numFmtId="0" fontId="50" fillId="24" borderId="15" xfId="56" applyFont="1" applyFill="1" applyBorder="1" applyAlignment="1"/>
    <xf numFmtId="0" fontId="54" fillId="24" borderId="13" xfId="56" applyFont="1" applyFill="1" applyBorder="1" applyAlignment="1">
      <alignment horizontal="center" vertical="center"/>
    </xf>
    <xf numFmtId="0" fontId="54" fillId="24" borderId="57" xfId="56" applyFont="1" applyFill="1" applyBorder="1" applyAlignment="1">
      <alignment horizontal="center" vertical="center" wrapText="1"/>
    </xf>
    <xf numFmtId="0" fontId="54" fillId="24" borderId="11" xfId="56" applyFont="1" applyFill="1" applyBorder="1" applyAlignment="1">
      <alignment horizontal="center" vertical="center" wrapText="1"/>
    </xf>
    <xf numFmtId="0" fontId="54" fillId="24" borderId="10" xfId="56" applyFont="1" applyFill="1" applyBorder="1" applyAlignment="1">
      <alignment horizontal="center" vertical="center" wrapText="1"/>
    </xf>
    <xf numFmtId="0" fontId="50" fillId="24" borderId="57" xfId="56" applyFont="1" applyFill="1" applyBorder="1" applyAlignment="1">
      <alignment horizontal="center"/>
    </xf>
    <xf numFmtId="0" fontId="50" fillId="24" borderId="10" xfId="56" applyFont="1" applyFill="1" applyBorder="1" applyAlignment="1">
      <alignment horizontal="center"/>
    </xf>
    <xf numFmtId="0" fontId="50" fillId="24" borderId="13" xfId="56" applyFont="1" applyFill="1" applyBorder="1" applyAlignment="1">
      <alignment horizontal="center"/>
    </xf>
    <xf numFmtId="0" fontId="50" fillId="24" borderId="11" xfId="56" applyFont="1" applyFill="1" applyBorder="1" applyAlignment="1">
      <alignment horizontal="center"/>
    </xf>
    <xf numFmtId="0" fontId="56" fillId="24" borderId="46" xfId="59" applyFont="1" applyFill="1" applyBorder="1" applyAlignment="1">
      <alignment horizontal="left" vertical="center"/>
    </xf>
    <xf numFmtId="0" fontId="56" fillId="24" borderId="47" xfId="59" applyFont="1" applyFill="1" applyBorder="1" applyAlignment="1">
      <alignment horizontal="left" vertical="center"/>
    </xf>
    <xf numFmtId="0" fontId="54" fillId="0" borderId="49" xfId="59" applyFont="1" applyBorder="1" applyAlignment="1">
      <alignment horizontal="left" vertical="center"/>
    </xf>
    <xf numFmtId="0" fontId="54" fillId="0" borderId="50" xfId="59" applyFont="1" applyBorder="1" applyAlignment="1">
      <alignment horizontal="left" vertical="center"/>
    </xf>
    <xf numFmtId="0" fontId="54" fillId="24" borderId="126" xfId="59" applyFont="1" applyFill="1" applyBorder="1" applyAlignment="1">
      <alignment horizontal="center" vertical="center"/>
    </xf>
    <xf numFmtId="0" fontId="54" fillId="24" borderId="127" xfId="59" applyFont="1" applyFill="1" applyBorder="1" applyAlignment="1">
      <alignment horizontal="center" vertical="center"/>
    </xf>
    <xf numFmtId="0" fontId="54" fillId="0" borderId="131" xfId="59" applyFont="1" applyBorder="1" applyAlignment="1">
      <alignment horizontal="left" vertical="center"/>
    </xf>
    <xf numFmtId="0" fontId="0" fillId="0" borderId="102" xfId="0" applyBorder="1" applyAlignment="1">
      <alignment horizontal="left" vertical="center"/>
    </xf>
    <xf numFmtId="0" fontId="0" fillId="0" borderId="132" xfId="0" applyBorder="1" applyAlignment="1">
      <alignment horizontal="left" vertical="center"/>
    </xf>
    <xf numFmtId="0" fontId="0" fillId="0" borderId="18" xfId="0" applyBorder="1" applyAlignment="1">
      <alignment horizontal="left" vertical="center"/>
    </xf>
    <xf numFmtId="0" fontId="54" fillId="0" borderId="302" xfId="59"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32" xfId="0" applyFill="1" applyBorder="1" applyAlignment="1">
      <alignment horizontal="center" vertical="center" wrapText="1"/>
    </xf>
    <xf numFmtId="0" fontId="0" fillId="0" borderId="18" xfId="0" applyFill="1" applyBorder="1" applyAlignment="1">
      <alignment horizontal="center" vertical="center" wrapText="1"/>
    </xf>
    <xf numFmtId="0" fontId="54" fillId="0" borderId="0" xfId="59" applyFont="1" applyFill="1" applyBorder="1" applyAlignment="1">
      <alignment horizontal="left" vertical="center"/>
    </xf>
    <xf numFmtId="0" fontId="0" fillId="0" borderId="18" xfId="0" applyFill="1" applyBorder="1" applyAlignment="1">
      <alignment horizontal="left" vertical="center"/>
    </xf>
    <xf numFmtId="0" fontId="56" fillId="24" borderId="126" xfId="59" applyFont="1" applyFill="1" applyBorder="1" applyAlignment="1">
      <alignment horizontal="center" vertical="center"/>
    </xf>
    <xf numFmtId="0" fontId="56" fillId="24" borderId="130" xfId="59" applyFont="1" applyFill="1" applyBorder="1" applyAlignment="1">
      <alignment horizontal="center" vertical="center"/>
    </xf>
    <xf numFmtId="0" fontId="54" fillId="0" borderId="52" xfId="59" applyFont="1" applyBorder="1" applyAlignment="1">
      <alignment horizontal="left" vertical="center"/>
    </xf>
    <xf numFmtId="0" fontId="54" fillId="0" borderId="53" xfId="59" applyFont="1" applyBorder="1" applyAlignment="1">
      <alignment horizontal="left" vertical="center"/>
    </xf>
    <xf numFmtId="0" fontId="50" fillId="24" borderId="122" xfId="57" applyFont="1" applyFill="1" applyBorder="1" applyAlignment="1">
      <alignment horizontal="center" vertical="center"/>
    </xf>
    <xf numFmtId="0" fontId="50" fillId="24" borderId="37" xfId="57" applyFont="1" applyFill="1" applyBorder="1" applyAlignment="1">
      <alignment horizontal="center" vertical="center"/>
    </xf>
    <xf numFmtId="0" fontId="56" fillId="24" borderId="128" xfId="59" applyFont="1" applyFill="1" applyBorder="1" applyAlignment="1">
      <alignment horizontal="center" vertical="center"/>
    </xf>
    <xf numFmtId="0" fontId="54" fillId="0" borderId="111" xfId="59" applyFont="1" applyBorder="1" applyAlignment="1">
      <alignment horizontal="center" vertical="center"/>
    </xf>
    <xf numFmtId="0" fontId="0" fillId="0" borderId="14" xfId="0" applyBorder="1" applyAlignment="1">
      <alignment horizontal="center" vertical="center"/>
    </xf>
    <xf numFmtId="0" fontId="0" fillId="0" borderId="181" xfId="0" applyBorder="1" applyAlignment="1">
      <alignment horizontal="center" vertical="center"/>
    </xf>
    <xf numFmtId="0" fontId="0" fillId="0" borderId="300" xfId="0" applyBorder="1" applyAlignment="1">
      <alignment horizontal="center" vertical="center"/>
    </xf>
    <xf numFmtId="0" fontId="0" fillId="0" borderId="14" xfId="0" applyBorder="1" applyAlignment="1">
      <alignment vertical="center"/>
    </xf>
    <xf numFmtId="0" fontId="0" fillId="0" borderId="113" xfId="0" applyBorder="1" applyAlignment="1">
      <alignment vertical="center"/>
    </xf>
    <xf numFmtId="0" fontId="0" fillId="0" borderId="0" xfId="0" applyBorder="1" applyAlignment="1">
      <alignment vertical="center"/>
    </xf>
    <xf numFmtId="0" fontId="0" fillId="0" borderId="301" xfId="0" applyBorder="1" applyAlignment="1">
      <alignment vertical="center"/>
    </xf>
    <xf numFmtId="0" fontId="0" fillId="0" borderId="18" xfId="0" applyBorder="1" applyAlignment="1">
      <alignment vertical="center"/>
    </xf>
    <xf numFmtId="0" fontId="0" fillId="0" borderId="303" xfId="0" applyBorder="1" applyAlignment="1">
      <alignment vertical="center"/>
    </xf>
    <xf numFmtId="0" fontId="54" fillId="0" borderId="111" xfId="59" applyFont="1" applyFill="1" applyBorder="1" applyAlignment="1">
      <alignment horizontal="center" vertical="center" wrapText="1"/>
    </xf>
    <xf numFmtId="0" fontId="0" fillId="0" borderId="14" xfId="0" applyFill="1" applyBorder="1" applyAlignment="1">
      <alignment horizontal="center" vertical="center" wrapText="1"/>
    </xf>
    <xf numFmtId="0" fontId="0" fillId="0" borderId="302" xfId="0" applyFill="1" applyBorder="1" applyAlignment="1">
      <alignment horizontal="center" vertical="center" wrapText="1"/>
    </xf>
    <xf numFmtId="0" fontId="54" fillId="0" borderId="14" xfId="59" applyFont="1" applyFill="1" applyBorder="1" applyAlignment="1">
      <alignment horizontal="left" vertical="center"/>
    </xf>
    <xf numFmtId="0" fontId="0" fillId="0" borderId="0" xfId="0" applyFill="1" applyBorder="1" applyAlignment="1">
      <alignment horizontal="left" vertical="center"/>
    </xf>
    <xf numFmtId="0" fontId="50" fillId="24" borderId="247" xfId="57" applyFont="1" applyFill="1" applyBorder="1" applyAlignment="1">
      <alignment horizontal="center" vertical="center" shrinkToFit="1"/>
    </xf>
    <xf numFmtId="0" fontId="0" fillId="0" borderId="165" xfId="0" applyBorder="1" applyAlignment="1">
      <alignment horizontal="center" vertical="center" shrinkToFit="1"/>
    </xf>
    <xf numFmtId="0" fontId="0" fillId="0" borderId="163" xfId="0" applyBorder="1" applyAlignment="1">
      <alignment horizontal="center" vertical="center" shrinkToFit="1"/>
    </xf>
    <xf numFmtId="0" fontId="50" fillId="0" borderId="165" xfId="57" applyFont="1" applyFill="1" applyBorder="1" applyAlignment="1">
      <alignment horizontal="center" vertical="center" shrinkToFit="1"/>
    </xf>
    <xf numFmtId="0" fontId="0" fillId="0" borderId="165" xfId="0" applyFill="1" applyBorder="1" applyAlignment="1">
      <alignment horizontal="center" vertical="center" shrinkToFit="1"/>
    </xf>
    <xf numFmtId="0" fontId="0" fillId="0" borderId="188" xfId="0" applyBorder="1" applyAlignment="1">
      <alignment horizontal="center" vertical="center" shrinkToFit="1"/>
    </xf>
    <xf numFmtId="0" fontId="50" fillId="24" borderId="120" xfId="57" applyFont="1" applyFill="1" applyBorder="1" applyAlignment="1">
      <alignment horizontal="center" vertical="center"/>
    </xf>
    <xf numFmtId="0" fontId="50" fillId="24" borderId="15" xfId="57" applyFont="1" applyFill="1" applyBorder="1" applyAlignment="1">
      <alignment horizontal="center" vertical="center"/>
    </xf>
    <xf numFmtId="0" fontId="50" fillId="24" borderId="26" xfId="57" applyFont="1" applyFill="1" applyBorder="1" applyAlignment="1">
      <alignment horizontal="center" vertical="center"/>
    </xf>
    <xf numFmtId="0" fontId="58" fillId="0" borderId="0" xfId="57" applyFont="1" applyBorder="1" applyAlignment="1">
      <alignment vertical="center"/>
    </xf>
    <xf numFmtId="0" fontId="58" fillId="0" borderId="0" xfId="0" applyFont="1" applyAlignment="1">
      <alignment vertical="center"/>
    </xf>
    <xf numFmtId="0" fontId="58" fillId="0" borderId="0" xfId="57" applyFont="1" applyBorder="1" applyAlignment="1">
      <alignment horizontal="center" vertical="center"/>
    </xf>
    <xf numFmtId="0" fontId="58" fillId="0" borderId="117" xfId="57" applyFont="1" applyBorder="1" applyAlignment="1">
      <alignment horizontal="center" vertical="center"/>
    </xf>
    <xf numFmtId="0" fontId="58" fillId="0" borderId="108" xfId="57" applyFont="1" applyBorder="1" applyAlignment="1">
      <alignment horizontal="right" vertical="center"/>
    </xf>
    <xf numFmtId="0" fontId="58" fillId="0" borderId="109" xfId="0" applyFont="1" applyBorder="1" applyAlignment="1">
      <alignment vertical="center"/>
    </xf>
    <xf numFmtId="0" fontId="58" fillId="0" borderId="12" xfId="0" applyFont="1" applyBorder="1" applyAlignment="1">
      <alignment vertical="center"/>
    </xf>
    <xf numFmtId="0" fontId="58" fillId="0" borderId="0" xfId="57" applyFont="1" applyBorder="1" applyAlignment="1">
      <alignment horizontal="right" vertical="center"/>
    </xf>
    <xf numFmtId="0" fontId="58" fillId="0" borderId="54" xfId="57" applyFont="1" applyBorder="1" applyAlignment="1">
      <alignment horizontal="right" vertical="center"/>
    </xf>
    <xf numFmtId="0" fontId="58" fillId="0" borderId="0" xfId="57" applyFont="1" applyBorder="1" applyAlignment="1">
      <alignment horizontal="center" vertical="center" shrinkToFit="1"/>
    </xf>
    <xf numFmtId="0" fontId="58" fillId="0" borderId="54" xfId="57" applyFont="1" applyBorder="1" applyAlignment="1">
      <alignment horizontal="center" vertical="center" shrinkToFit="1"/>
    </xf>
    <xf numFmtId="0" fontId="58" fillId="0" borderId="108" xfId="57" applyFont="1" applyBorder="1" applyAlignment="1">
      <alignment horizontal="center" vertical="center"/>
    </xf>
    <xf numFmtId="0" fontId="58" fillId="0" borderId="109" xfId="57" applyFont="1" applyBorder="1" applyAlignment="1">
      <alignment horizontal="center" vertical="center"/>
    </xf>
    <xf numFmtId="0" fontId="50" fillId="24" borderId="28" xfId="57" applyFont="1" applyFill="1" applyBorder="1" applyAlignment="1">
      <alignment vertical="center"/>
    </xf>
    <xf numFmtId="0" fontId="55" fillId="24" borderId="14" xfId="0" applyFont="1" applyFill="1" applyBorder="1" applyAlignment="1">
      <alignment vertical="center"/>
    </xf>
    <xf numFmtId="0" fontId="55" fillId="24" borderId="31" xfId="0" applyFont="1" applyFill="1" applyBorder="1" applyAlignment="1">
      <alignment vertical="center"/>
    </xf>
    <xf numFmtId="0" fontId="50" fillId="0" borderId="13" xfId="57" applyFont="1" applyBorder="1" applyAlignment="1">
      <alignment horizontal="center" vertical="center"/>
    </xf>
    <xf numFmtId="0" fontId="50" fillId="0" borderId="11" xfId="57" applyFont="1" applyBorder="1" applyAlignment="1">
      <alignment horizontal="center" vertical="center"/>
    </xf>
    <xf numFmtId="0" fontId="50" fillId="0" borderId="10" xfId="57" applyFont="1" applyBorder="1" applyAlignment="1">
      <alignment horizontal="center" vertical="center"/>
    </xf>
    <xf numFmtId="0" fontId="50" fillId="0" borderId="15" xfId="57" applyFont="1" applyBorder="1" applyAlignment="1">
      <alignment horizontal="center" vertical="center"/>
    </xf>
    <xf numFmtId="0" fontId="50" fillId="24" borderId="108" xfId="57" applyFont="1" applyFill="1" applyBorder="1" applyAlignment="1">
      <alignment vertical="center"/>
    </xf>
    <xf numFmtId="0" fontId="55" fillId="24" borderId="109" xfId="0" applyFont="1" applyFill="1" applyBorder="1" applyAlignment="1">
      <alignment vertical="center"/>
    </xf>
    <xf numFmtId="0" fontId="55" fillId="24" borderId="12" xfId="0" applyFont="1" applyFill="1" applyBorder="1" applyAlignment="1">
      <alignment vertical="center"/>
    </xf>
    <xf numFmtId="0" fontId="50" fillId="0" borderId="110" xfId="57" applyFont="1" applyBorder="1" applyAlignment="1">
      <alignment horizontal="center" vertical="center"/>
    </xf>
    <xf numFmtId="0" fontId="50" fillId="0" borderId="37" xfId="57" applyFont="1" applyBorder="1" applyAlignment="1">
      <alignment horizontal="center" vertical="center"/>
    </xf>
    <xf numFmtId="0" fontId="50" fillId="0" borderId="121" xfId="57" applyFont="1" applyBorder="1" applyAlignment="1">
      <alignment horizontal="center" vertical="center"/>
    </xf>
    <xf numFmtId="0" fontId="50" fillId="0" borderId="108" xfId="57" applyFont="1" applyBorder="1" applyAlignment="1">
      <alignment vertical="center"/>
    </xf>
    <xf numFmtId="0" fontId="50" fillId="0" borderId="109" xfId="57" applyFont="1" applyBorder="1" applyAlignment="1">
      <alignment vertical="center"/>
    </xf>
    <xf numFmtId="0" fontId="59" fillId="24" borderId="13" xfId="57" applyFont="1" applyFill="1" applyBorder="1" applyAlignment="1">
      <alignment vertical="center"/>
    </xf>
    <xf numFmtId="0" fontId="59" fillId="24" borderId="11" xfId="0" applyFont="1" applyFill="1" applyBorder="1" applyAlignment="1">
      <alignment vertical="center"/>
    </xf>
    <xf numFmtId="0" fontId="59" fillId="24" borderId="10" xfId="0" applyFont="1" applyFill="1" applyBorder="1" applyAlignment="1">
      <alignment vertical="center"/>
    </xf>
    <xf numFmtId="0" fontId="50" fillId="0" borderId="15" xfId="57" applyFont="1" applyBorder="1" applyAlignment="1">
      <alignment horizontal="center" vertical="center" shrinkToFit="1"/>
    </xf>
    <xf numFmtId="0" fontId="50" fillId="0" borderId="13" xfId="57" applyFont="1" applyBorder="1" applyAlignment="1">
      <alignment vertical="center"/>
    </xf>
    <xf numFmtId="0" fontId="50" fillId="0" borderId="11" xfId="57" applyFont="1" applyBorder="1" applyAlignment="1">
      <alignment vertical="center"/>
    </xf>
    <xf numFmtId="0" fontId="59" fillId="24" borderId="13" xfId="57" applyFont="1" applyFill="1" applyBorder="1" applyAlignment="1">
      <alignment vertical="center" wrapText="1"/>
    </xf>
    <xf numFmtId="0" fontId="59" fillId="24" borderId="11" xfId="57" applyFont="1" applyFill="1" applyBorder="1" applyAlignment="1">
      <alignment vertical="center" wrapText="1"/>
    </xf>
    <xf numFmtId="0" fontId="59" fillId="24" borderId="10" xfId="57" applyFont="1" applyFill="1" applyBorder="1" applyAlignment="1">
      <alignment vertical="center" wrapText="1"/>
    </xf>
    <xf numFmtId="0" fontId="59" fillId="24" borderId="28" xfId="57" applyFont="1" applyFill="1" applyBorder="1" applyAlignment="1">
      <alignment vertical="center"/>
    </xf>
    <xf numFmtId="0" fontId="59" fillId="24" borderId="14" xfId="57" applyFont="1" applyFill="1" applyBorder="1" applyAlignment="1">
      <alignment vertical="center"/>
    </xf>
    <xf numFmtId="0" fontId="59" fillId="24" borderId="31" xfId="57" applyFont="1" applyFill="1" applyBorder="1" applyAlignment="1">
      <alignment vertical="center"/>
    </xf>
    <xf numFmtId="0" fontId="50" fillId="24" borderId="15" xfId="57" applyFont="1" applyFill="1" applyBorder="1" applyAlignment="1">
      <alignment horizontal="center" vertical="center" shrinkToFit="1"/>
    </xf>
    <xf numFmtId="0" fontId="50" fillId="24" borderId="13" xfId="57" applyFont="1" applyFill="1" applyBorder="1" applyAlignment="1">
      <alignment horizontal="center" vertical="center"/>
    </xf>
    <xf numFmtId="0" fontId="50" fillId="24" borderId="11" xfId="57" applyFont="1" applyFill="1" applyBorder="1" applyAlignment="1">
      <alignment horizontal="center" vertical="center"/>
    </xf>
    <xf numFmtId="0" fontId="50" fillId="24" borderId="10" xfId="57" applyFont="1" applyFill="1" applyBorder="1" applyAlignment="1">
      <alignment horizontal="center" vertical="center"/>
    </xf>
    <xf numFmtId="0" fontId="55" fillId="0" borderId="28" xfId="0" applyFont="1" applyBorder="1" applyAlignment="1">
      <alignment horizontal="center" vertical="center"/>
    </xf>
    <xf numFmtId="0" fontId="55" fillId="0" borderId="14" xfId="0" applyFont="1" applyBorder="1" applyAlignment="1">
      <alignment horizontal="center" vertical="center"/>
    </xf>
    <xf numFmtId="0" fontId="55" fillId="0" borderId="111" xfId="0" applyFont="1" applyBorder="1" applyAlignment="1">
      <alignment horizontal="center" vertical="center"/>
    </xf>
    <xf numFmtId="0" fontId="55" fillId="0" borderId="31" xfId="0" applyFont="1" applyBorder="1" applyAlignment="1">
      <alignment horizontal="center" vertical="center"/>
    </xf>
    <xf numFmtId="0" fontId="50" fillId="24" borderId="118" xfId="0" applyFont="1" applyFill="1" applyBorder="1" applyAlignment="1">
      <alignment horizontal="center" vertical="center" shrinkToFit="1"/>
    </xf>
    <xf numFmtId="0" fontId="50" fillId="24" borderId="24" xfId="0" applyFont="1" applyFill="1" applyBorder="1" applyAlignment="1">
      <alignment horizontal="center" vertical="center" shrinkToFit="1"/>
    </xf>
    <xf numFmtId="0" fontId="50" fillId="24" borderId="106" xfId="0" applyFont="1" applyFill="1" applyBorder="1" applyAlignment="1">
      <alignment horizontal="center" vertical="center" shrinkToFit="1"/>
    </xf>
    <xf numFmtId="0" fontId="50" fillId="24" borderId="100" xfId="0" applyFont="1" applyFill="1" applyBorder="1" applyAlignment="1">
      <alignment horizontal="center" vertical="center"/>
    </xf>
    <xf numFmtId="0" fontId="50" fillId="24" borderId="103" xfId="0" applyFont="1" applyFill="1" applyBorder="1" applyAlignment="1">
      <alignment horizontal="center" vertical="center"/>
    </xf>
    <xf numFmtId="0" fontId="50" fillId="24" borderId="17" xfId="0" applyFont="1" applyFill="1" applyBorder="1" applyAlignment="1">
      <alignment horizontal="center" vertical="center"/>
    </xf>
    <xf numFmtId="0" fontId="55" fillId="0" borderId="100" xfId="0" applyFont="1" applyBorder="1" applyAlignment="1">
      <alignment horizontal="right" vertical="center"/>
    </xf>
    <xf numFmtId="0" fontId="55" fillId="0" borderId="103" xfId="0" applyFont="1" applyBorder="1" applyAlignment="1">
      <alignment horizontal="right" vertical="center"/>
    </xf>
    <xf numFmtId="0" fontId="55" fillId="0" borderId="17" xfId="0" applyFont="1" applyBorder="1" applyAlignment="1">
      <alignment horizontal="right" vertical="center"/>
    </xf>
    <xf numFmtId="0" fontId="54" fillId="24" borderId="22" xfId="0" applyFont="1" applyFill="1" applyBorder="1" applyAlignment="1">
      <alignment horizontal="center"/>
    </xf>
    <xf numFmtId="0" fontId="54" fillId="24" borderId="0" xfId="0" applyFont="1" applyFill="1" applyBorder="1" applyAlignment="1">
      <alignment horizontal="center"/>
    </xf>
    <xf numFmtId="0" fontId="54" fillId="24" borderId="54" xfId="0" applyFont="1" applyFill="1" applyBorder="1" applyAlignment="1">
      <alignment horizontal="center"/>
    </xf>
    <xf numFmtId="0" fontId="54" fillId="0" borderId="22" xfId="0" applyFont="1" applyBorder="1" applyAlignment="1">
      <alignment horizontal="center" vertical="center"/>
    </xf>
    <xf numFmtId="0" fontId="55" fillId="0" borderId="0" xfId="0" applyFont="1" applyBorder="1" applyAlignment="1">
      <alignment vertical="center"/>
    </xf>
    <xf numFmtId="0" fontId="55" fillId="0" borderId="54" xfId="0" applyFont="1" applyBorder="1" applyAlignment="1">
      <alignment vertical="center"/>
    </xf>
    <xf numFmtId="0" fontId="55" fillId="0" borderId="63" xfId="0" applyFont="1" applyBorder="1" applyAlignment="1">
      <alignment vertical="center"/>
    </xf>
    <xf numFmtId="0" fontId="55" fillId="0" borderId="18" xfId="0" applyFont="1" applyBorder="1" applyAlignment="1">
      <alignment vertical="center"/>
    </xf>
    <xf numFmtId="0" fontId="55" fillId="0" borderId="66" xfId="0" applyFont="1" applyBorder="1" applyAlignment="1">
      <alignment vertical="center"/>
    </xf>
    <xf numFmtId="0" fontId="54" fillId="24" borderId="63" xfId="0" applyFont="1" applyFill="1" applyBorder="1" applyAlignment="1">
      <alignment horizontal="center" vertical="top"/>
    </xf>
    <xf numFmtId="0" fontId="54" fillId="24" borderId="18" xfId="0" applyFont="1" applyFill="1" applyBorder="1" applyAlignment="1">
      <alignment horizontal="center" vertical="top"/>
    </xf>
    <xf numFmtId="0" fontId="54" fillId="24" borderId="66" xfId="0" applyFont="1" applyFill="1" applyBorder="1" applyAlignment="1">
      <alignment horizontal="center" vertical="top"/>
    </xf>
    <xf numFmtId="0" fontId="50" fillId="0" borderId="28" xfId="0" applyFont="1" applyBorder="1" applyAlignment="1">
      <alignment horizontal="center" vertical="center"/>
    </xf>
    <xf numFmtId="0" fontId="50" fillId="0" borderId="113" xfId="0" applyFont="1" applyBorder="1" applyAlignment="1">
      <alignment horizontal="center" vertical="center"/>
    </xf>
    <xf numFmtId="0" fontId="54" fillId="0" borderId="111" xfId="0" applyFont="1" applyBorder="1" applyAlignment="1">
      <alignment horizontal="center" vertical="center" shrinkToFit="1"/>
    </xf>
    <xf numFmtId="0" fontId="54" fillId="0" borderId="31" xfId="0" applyFont="1" applyBorder="1" applyAlignment="1">
      <alignment horizontal="center" vertical="center" shrinkToFit="1"/>
    </xf>
    <xf numFmtId="0" fontId="54" fillId="24" borderId="28" xfId="0" applyFont="1" applyFill="1" applyBorder="1" applyAlignment="1">
      <alignment horizontal="center" vertical="center" shrinkToFit="1"/>
    </xf>
    <xf numFmtId="0" fontId="55" fillId="24" borderId="31" xfId="0" applyFont="1" applyFill="1" applyBorder="1" applyAlignment="1">
      <alignment horizontal="center" vertical="center"/>
    </xf>
    <xf numFmtId="0" fontId="55" fillId="0" borderId="113" xfId="0" applyFont="1" applyBorder="1" applyAlignment="1">
      <alignment horizontal="center" vertical="center"/>
    </xf>
    <xf numFmtId="0" fontId="55" fillId="24" borderId="28" xfId="0" applyFont="1" applyFill="1" applyBorder="1" applyAlignment="1">
      <alignment horizontal="center" vertical="center"/>
    </xf>
    <xf numFmtId="0" fontId="55" fillId="0" borderId="112" xfId="0" applyFont="1" applyBorder="1" applyAlignment="1">
      <alignment horizontal="center" vertical="center"/>
    </xf>
    <xf numFmtId="0" fontId="55" fillId="0" borderId="10" xfId="0" applyFont="1" applyBorder="1" applyAlignment="1">
      <alignment horizontal="center" vertical="center"/>
    </xf>
    <xf numFmtId="0" fontId="50" fillId="24" borderId="115" xfId="0" applyFont="1" applyFill="1" applyBorder="1" applyAlignment="1">
      <alignment horizontal="center" vertical="center" wrapText="1"/>
    </xf>
    <xf numFmtId="0" fontId="50" fillId="24" borderId="27" xfId="0" applyFont="1" applyFill="1" applyBorder="1" applyAlignment="1">
      <alignment horizontal="center" vertical="center"/>
    </xf>
    <xf numFmtId="0" fontId="50" fillId="24" borderId="116" xfId="0" applyFont="1" applyFill="1" applyBorder="1" applyAlignment="1">
      <alignment horizontal="center" vertical="center"/>
    </xf>
    <xf numFmtId="0" fontId="50" fillId="24" borderId="22" xfId="0" applyFont="1" applyFill="1" applyBorder="1" applyAlignment="1">
      <alignment horizontal="center" vertical="center"/>
    </xf>
    <xf numFmtId="0" fontId="50" fillId="24" borderId="0" xfId="0" applyFont="1" applyFill="1" applyBorder="1" applyAlignment="1">
      <alignment horizontal="center" vertical="center"/>
    </xf>
    <xf numFmtId="0" fontId="50" fillId="24" borderId="54" xfId="0" applyFont="1" applyFill="1" applyBorder="1" applyAlignment="1">
      <alignment horizontal="center" vertical="center"/>
    </xf>
    <xf numFmtId="0" fontId="50" fillId="24" borderId="63" xfId="0" applyFont="1" applyFill="1" applyBorder="1" applyAlignment="1">
      <alignment horizontal="center" vertical="center"/>
    </xf>
    <xf numFmtId="0" fontId="50" fillId="24" borderId="18" xfId="0" applyFont="1" applyFill="1" applyBorder="1" applyAlignment="1">
      <alignment horizontal="center" vertical="center"/>
    </xf>
    <xf numFmtId="0" fontId="50" fillId="24" borderId="66" xfId="0" applyFont="1" applyFill="1" applyBorder="1" applyAlignment="1">
      <alignment horizontal="center" vertical="center"/>
    </xf>
    <xf numFmtId="0" fontId="54" fillId="24" borderId="22" xfId="0" applyFont="1" applyFill="1" applyBorder="1" applyAlignment="1">
      <alignment horizontal="center" vertical="center"/>
    </xf>
    <xf numFmtId="0" fontId="55" fillId="24" borderId="0" xfId="0" applyFont="1" applyFill="1" applyBorder="1" applyAlignment="1">
      <alignment horizontal="center" vertical="center"/>
    </xf>
    <xf numFmtId="0" fontId="55" fillId="24" borderId="54" xfId="0" applyFont="1" applyFill="1" applyBorder="1" applyAlignment="1">
      <alignment horizontal="center" vertical="center"/>
    </xf>
    <xf numFmtId="0" fontId="55" fillId="24" borderId="63" xfId="0" applyFont="1" applyFill="1" applyBorder="1" applyAlignment="1">
      <alignment horizontal="center" vertical="center"/>
    </xf>
    <xf numFmtId="0" fontId="55" fillId="24" borderId="18" xfId="0" applyFont="1" applyFill="1" applyBorder="1" applyAlignment="1">
      <alignment horizontal="center" vertical="center"/>
    </xf>
    <xf numFmtId="0" fontId="55" fillId="24" borderId="66" xfId="0" applyFont="1" applyFill="1" applyBorder="1" applyAlignment="1">
      <alignment horizontal="center" vertical="center"/>
    </xf>
    <xf numFmtId="0" fontId="55" fillId="0" borderId="22" xfId="0" applyFont="1" applyBorder="1" applyAlignment="1">
      <alignment horizontal="right" vertical="center"/>
    </xf>
    <xf numFmtId="0" fontId="55" fillId="0" borderId="0" xfId="0" applyFont="1" applyBorder="1" applyAlignment="1">
      <alignment horizontal="right" vertical="center"/>
    </xf>
    <xf numFmtId="0" fontId="55" fillId="0" borderId="54" xfId="0" applyFont="1" applyBorder="1" applyAlignment="1">
      <alignment horizontal="right" vertical="center"/>
    </xf>
    <xf numFmtId="0" fontId="55" fillId="0" borderId="63" xfId="0" applyFont="1" applyBorder="1" applyAlignment="1">
      <alignment horizontal="right" vertical="center"/>
    </xf>
    <xf numFmtId="0" fontId="55" fillId="0" borderId="18" xfId="0" applyFont="1" applyBorder="1" applyAlignment="1">
      <alignment horizontal="right" vertical="center"/>
    </xf>
    <xf numFmtId="0" fontId="55" fillId="0" borderId="66" xfId="0" applyFont="1" applyBorder="1" applyAlignment="1">
      <alignment horizontal="right" vertical="center"/>
    </xf>
    <xf numFmtId="0" fontId="58" fillId="24" borderId="22" xfId="0" applyFont="1" applyFill="1" applyBorder="1" applyAlignment="1">
      <alignment horizontal="center" vertical="center"/>
    </xf>
    <xf numFmtId="0" fontId="58" fillId="24" borderId="0" xfId="0" applyFont="1" applyFill="1" applyAlignment="1">
      <alignment horizontal="center" vertical="center"/>
    </xf>
    <xf numFmtId="0" fontId="58" fillId="24" borderId="54" xfId="0" applyFont="1" applyFill="1" applyBorder="1" applyAlignment="1">
      <alignment horizontal="center" vertical="center"/>
    </xf>
    <xf numFmtId="0" fontId="50" fillId="24" borderId="28" xfId="0" applyFont="1" applyFill="1" applyBorder="1" applyAlignment="1">
      <alignment horizontal="center" vertical="center"/>
    </xf>
    <xf numFmtId="0" fontId="50" fillId="24" borderId="31" xfId="0" applyFont="1" applyFill="1" applyBorder="1" applyAlignment="1">
      <alignment horizontal="center" vertical="center"/>
    </xf>
    <xf numFmtId="0" fontId="54" fillId="0" borderId="112" xfId="0" applyFont="1" applyBorder="1" applyAlignment="1">
      <alignment horizontal="center" vertical="center" shrinkToFit="1"/>
    </xf>
    <xf numFmtId="0" fontId="54" fillId="0" borderId="10" xfId="0" applyFont="1" applyBorder="1" applyAlignment="1">
      <alignment horizontal="center" vertical="center" shrinkToFit="1"/>
    </xf>
    <xf numFmtId="0" fontId="54" fillId="24" borderId="13" xfId="0" applyFont="1" applyFill="1" applyBorder="1" applyAlignment="1">
      <alignment horizontal="center" vertical="center" shrinkToFit="1"/>
    </xf>
    <xf numFmtId="0" fontId="55" fillId="24" borderId="10" xfId="0" applyFont="1" applyFill="1" applyBorder="1" applyAlignment="1">
      <alignment horizontal="center" vertical="center"/>
    </xf>
    <xf numFmtId="0" fontId="55" fillId="0" borderId="13" xfId="0" applyFont="1" applyBorder="1" applyAlignment="1">
      <alignment horizontal="center" vertical="center"/>
    </xf>
    <xf numFmtId="0" fontId="55" fillId="0" borderId="114" xfId="0" applyFont="1" applyBorder="1" applyAlignment="1">
      <alignment horizontal="center" vertical="center"/>
    </xf>
    <xf numFmtId="0" fontId="55" fillId="24" borderId="13" xfId="0" applyFont="1" applyFill="1" applyBorder="1" applyAlignment="1">
      <alignment horizontal="center" vertical="center"/>
    </xf>
    <xf numFmtId="0" fontId="55" fillId="0" borderId="11" xfId="0" applyFont="1" applyBorder="1" applyAlignment="1">
      <alignment horizontal="center" vertical="center"/>
    </xf>
    <xf numFmtId="0" fontId="50" fillId="24" borderId="27" xfId="0" applyFont="1" applyFill="1" applyBorder="1" applyAlignment="1">
      <alignment horizontal="center" vertical="center" wrapText="1"/>
    </xf>
    <xf numFmtId="0" fontId="50" fillId="24" borderId="13" xfId="0" applyFont="1" applyFill="1" applyBorder="1" applyAlignment="1">
      <alignment horizontal="center" vertical="center"/>
    </xf>
    <xf numFmtId="0" fontId="50" fillId="24" borderId="10" xfId="0" applyFont="1" applyFill="1" applyBorder="1" applyAlignment="1">
      <alignment horizontal="center" vertical="center"/>
    </xf>
    <xf numFmtId="0" fontId="50" fillId="0" borderId="13" xfId="0" applyFont="1" applyBorder="1" applyAlignment="1">
      <alignment horizontal="center" vertical="center"/>
    </xf>
    <xf numFmtId="0" fontId="50" fillId="0" borderId="114" xfId="0" applyFont="1" applyBorder="1" applyAlignment="1">
      <alignment horizontal="center" vertical="center"/>
    </xf>
    <xf numFmtId="0" fontId="50" fillId="24" borderId="100" xfId="0" applyFont="1" applyFill="1" applyBorder="1" applyAlignment="1">
      <alignment horizontal="center" vertical="center" shrinkToFit="1"/>
    </xf>
    <xf numFmtId="0" fontId="50" fillId="24" borderId="103" xfId="0" applyFont="1" applyFill="1" applyBorder="1" applyAlignment="1">
      <alignment horizontal="center" vertical="center" shrinkToFit="1"/>
    </xf>
    <xf numFmtId="0" fontId="50" fillId="24" borderId="17" xfId="0" applyFont="1" applyFill="1" applyBorder="1" applyAlignment="1">
      <alignment horizontal="center" vertical="center" shrinkToFit="1"/>
    </xf>
    <xf numFmtId="0" fontId="54" fillId="0" borderId="100" xfId="0" applyFont="1" applyBorder="1" applyAlignment="1">
      <alignment horizontal="right" vertical="center"/>
    </xf>
    <xf numFmtId="0" fontId="51" fillId="0" borderId="0" xfId="0" applyFont="1" applyFill="1" applyBorder="1" applyAlignment="1">
      <alignment horizontal="center" vertical="center"/>
    </xf>
    <xf numFmtId="0" fontId="53" fillId="0" borderId="0" xfId="59" applyFont="1" applyAlignment="1">
      <alignment horizontal="left" vertical="center"/>
    </xf>
    <xf numFmtId="0" fontId="54" fillId="24" borderId="28" xfId="0" applyFont="1" applyFill="1" applyBorder="1" applyAlignment="1">
      <alignment horizontal="center" vertical="center"/>
    </xf>
    <xf numFmtId="0" fontId="55" fillId="24" borderId="14" xfId="0" applyFont="1" applyFill="1" applyBorder="1" applyAlignment="1">
      <alignment horizontal="center" vertical="center"/>
    </xf>
    <xf numFmtId="0" fontId="55" fillId="24" borderId="22" xfId="0" applyFont="1" applyFill="1" applyBorder="1" applyAlignment="1">
      <alignment horizontal="center" vertical="center"/>
    </xf>
    <xf numFmtId="0" fontId="55" fillId="24" borderId="24" xfId="0" applyFont="1" applyFill="1" applyBorder="1" applyAlignment="1">
      <alignment horizontal="center" vertical="center"/>
    </xf>
    <xf numFmtId="0" fontId="54" fillId="0" borderId="28" xfId="0" applyFont="1" applyBorder="1" applyAlignment="1">
      <alignment horizontal="center" vertical="center"/>
    </xf>
    <xf numFmtId="0" fontId="54" fillId="0" borderId="14" xfId="0" applyFont="1" applyBorder="1" applyAlignment="1">
      <alignment horizontal="center" vertical="center"/>
    </xf>
    <xf numFmtId="0" fontId="54" fillId="0" borderId="0" xfId="0" applyFont="1" applyBorder="1" applyAlignment="1">
      <alignment horizontal="center" vertical="center"/>
    </xf>
    <xf numFmtId="0" fontId="54" fillId="0" borderId="118" xfId="0" applyFont="1" applyBorder="1" applyAlignment="1">
      <alignment horizontal="center" vertical="center"/>
    </xf>
    <xf numFmtId="0" fontId="54"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54" xfId="0" applyFont="1" applyBorder="1" applyAlignment="1">
      <alignment horizontal="center" vertical="center"/>
    </xf>
    <xf numFmtId="0" fontId="55" fillId="0" borderId="27" xfId="0" applyFont="1" applyBorder="1" applyAlignment="1">
      <alignment horizontal="center" vertical="center"/>
    </xf>
    <xf numFmtId="0" fontId="55" fillId="0" borderId="106" xfId="0" applyFont="1" applyBorder="1" applyAlignment="1">
      <alignment horizontal="center" vertical="center"/>
    </xf>
    <xf numFmtId="0" fontId="55" fillId="0" borderId="116" xfId="0" applyFont="1" applyBorder="1" applyAlignment="1">
      <alignment horizontal="center" vertical="center"/>
    </xf>
    <xf numFmtId="0" fontId="56" fillId="24" borderId="25" xfId="0" applyFont="1" applyFill="1" applyBorder="1" applyAlignment="1">
      <alignment horizontal="center" vertical="center" wrapText="1"/>
    </xf>
    <xf numFmtId="0" fontId="56" fillId="24" borderId="27" xfId="0" applyFont="1" applyFill="1" applyBorder="1" applyAlignment="1">
      <alignment horizontal="center" vertical="center" wrapText="1"/>
    </xf>
    <xf numFmtId="0" fontId="56" fillId="24" borderId="116" xfId="0" applyFont="1" applyFill="1" applyBorder="1" applyAlignment="1">
      <alignment horizontal="center" vertical="center" wrapText="1"/>
    </xf>
    <xf numFmtId="0" fontId="50" fillId="24" borderId="13" xfId="0" applyFont="1" applyFill="1" applyBorder="1" applyAlignment="1">
      <alignment horizontal="center" vertical="center" shrinkToFit="1"/>
    </xf>
    <xf numFmtId="0" fontId="50" fillId="24" borderId="11" xfId="0" applyFont="1" applyFill="1" applyBorder="1" applyAlignment="1">
      <alignment horizontal="center" vertical="center" shrinkToFit="1"/>
    </xf>
    <xf numFmtId="0" fontId="50" fillId="24" borderId="10" xfId="0" applyFont="1" applyFill="1" applyBorder="1" applyAlignment="1">
      <alignment horizontal="center" vertical="center" shrinkToFit="1"/>
    </xf>
    <xf numFmtId="0" fontId="54" fillId="0" borderId="13" xfId="0" applyFont="1" applyBorder="1" applyAlignment="1">
      <alignment horizontal="right" vertical="center"/>
    </xf>
    <xf numFmtId="0" fontId="55" fillId="0" borderId="11" xfId="0" applyFont="1" applyBorder="1" applyAlignment="1">
      <alignment horizontal="right" vertical="center"/>
    </xf>
    <xf numFmtId="0" fontId="55" fillId="0" borderId="10" xfId="0" applyFont="1" applyBorder="1" applyAlignment="1">
      <alignment horizontal="right" vertical="center"/>
    </xf>
    <xf numFmtId="0" fontId="54" fillId="0" borderId="136" xfId="56" applyFont="1" applyBorder="1" applyAlignment="1">
      <alignment horizontal="right" vertical="center"/>
    </xf>
    <xf numFmtId="0" fontId="50" fillId="0" borderId="168" xfId="56" applyFont="1" applyBorder="1" applyAlignment="1">
      <alignment horizontal="right" vertical="center"/>
    </xf>
    <xf numFmtId="0" fontId="54" fillId="24" borderId="136" xfId="56" applyFont="1" applyFill="1" applyBorder="1" applyAlignment="1">
      <alignment vertical="center"/>
    </xf>
    <xf numFmtId="0" fontId="54" fillId="24" borderId="137" xfId="56" applyFont="1" applyFill="1" applyBorder="1" applyAlignment="1">
      <alignment vertical="center"/>
    </xf>
    <xf numFmtId="0" fontId="54" fillId="0" borderId="141" xfId="56" applyFont="1" applyBorder="1" applyAlignment="1">
      <alignment horizontal="right" vertical="center"/>
    </xf>
    <xf numFmtId="0" fontId="50" fillId="0" borderId="136" xfId="56" applyFont="1" applyBorder="1" applyAlignment="1">
      <alignment vertical="center"/>
    </xf>
    <xf numFmtId="0" fontId="50" fillId="0" borderId="137" xfId="56" applyFont="1" applyBorder="1" applyAlignment="1">
      <alignment horizontal="right" vertical="center"/>
    </xf>
    <xf numFmtId="0" fontId="54" fillId="0" borderId="189" xfId="56" applyFont="1" applyBorder="1" applyAlignment="1">
      <alignment horizontal="right" vertical="center"/>
    </xf>
    <xf numFmtId="0" fontId="54" fillId="0" borderId="190" xfId="56" applyFont="1" applyBorder="1" applyAlignment="1">
      <alignment horizontal="right" vertical="center"/>
    </xf>
    <xf numFmtId="0" fontId="54" fillId="0" borderId="126" xfId="56" applyFont="1" applyBorder="1" applyAlignment="1">
      <alignment horizontal="right" vertical="center"/>
    </xf>
    <xf numFmtId="0" fontId="50" fillId="0" borderId="142" xfId="56" applyFont="1" applyBorder="1" applyAlignment="1">
      <alignment horizontal="right" vertical="center"/>
    </xf>
    <xf numFmtId="0" fontId="52" fillId="24" borderId="126" xfId="56" applyFont="1" applyFill="1" applyBorder="1" applyAlignment="1">
      <alignment vertical="center"/>
    </xf>
    <xf numFmtId="0" fontId="54" fillId="24" borderId="126" xfId="56" applyFont="1" applyFill="1" applyBorder="1" applyAlignment="1">
      <alignment vertical="center"/>
    </xf>
    <xf numFmtId="0" fontId="54" fillId="24" borderId="130" xfId="56" applyFont="1" applyFill="1" applyBorder="1" applyAlignment="1">
      <alignment vertical="center"/>
    </xf>
    <xf numFmtId="0" fontId="54" fillId="0" borderId="135" xfId="56" applyFont="1" applyBorder="1" applyAlignment="1">
      <alignment horizontal="right" vertical="center"/>
    </xf>
    <xf numFmtId="0" fontId="50" fillId="0" borderId="126" xfId="56" applyFont="1" applyBorder="1" applyAlignment="1">
      <alignment vertical="center"/>
    </xf>
    <xf numFmtId="0" fontId="50" fillId="0" borderId="130" xfId="56" applyFont="1" applyBorder="1" applyAlignment="1">
      <alignment horizontal="right" vertical="center"/>
    </xf>
    <xf numFmtId="0" fontId="54" fillId="0" borderId="124" xfId="56" applyFont="1" applyBorder="1" applyAlignment="1">
      <alignment horizontal="right" vertical="center"/>
    </xf>
    <xf numFmtId="0" fontId="50" fillId="0" borderId="134" xfId="56" applyFont="1" applyBorder="1" applyAlignment="1">
      <alignment horizontal="right" vertical="center"/>
    </xf>
    <xf numFmtId="0" fontId="54" fillId="0" borderId="48" xfId="56" applyFont="1" applyBorder="1" applyAlignment="1">
      <alignment horizontal="right" vertical="center"/>
    </xf>
    <xf numFmtId="0" fontId="50" fillId="24" borderId="126" xfId="56" applyFont="1" applyFill="1" applyBorder="1" applyAlignment="1">
      <alignment vertical="center"/>
    </xf>
    <xf numFmtId="0" fontId="50" fillId="24" borderId="130" xfId="56" applyFont="1" applyFill="1" applyBorder="1" applyAlignment="1">
      <alignment vertical="center"/>
    </xf>
    <xf numFmtId="0" fontId="54" fillId="24" borderId="134" xfId="56" applyFont="1" applyFill="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50" fillId="24" borderId="134" xfId="56" applyFont="1" applyFill="1" applyBorder="1" applyAlignment="1">
      <alignment vertical="center"/>
    </xf>
    <xf numFmtId="0" fontId="54" fillId="0" borderId="138" xfId="56" applyFont="1" applyBorder="1" applyAlignment="1">
      <alignment horizontal="right" vertical="center"/>
    </xf>
    <xf numFmtId="0" fontId="50" fillId="0" borderId="143" xfId="56" applyFont="1" applyBorder="1" applyAlignment="1">
      <alignment vertical="center"/>
    </xf>
    <xf numFmtId="0" fontId="54" fillId="24" borderId="151" xfId="56" applyFont="1" applyFill="1" applyBorder="1" applyAlignment="1">
      <alignment horizontal="center" vertical="center" wrapText="1"/>
    </xf>
    <xf numFmtId="0" fontId="54" fillId="24" borderId="128" xfId="56" applyFont="1" applyFill="1" applyBorder="1" applyAlignment="1">
      <alignment horizontal="center" vertical="center" wrapText="1"/>
    </xf>
    <xf numFmtId="0" fontId="54" fillId="24" borderId="154" xfId="56" applyFont="1" applyFill="1" applyBorder="1" applyAlignment="1">
      <alignment horizontal="center" vertical="center" wrapText="1"/>
    </xf>
    <xf numFmtId="0" fontId="54" fillId="24" borderId="134" xfId="56" applyFont="1" applyFill="1" applyBorder="1" applyAlignment="1">
      <alignment horizontal="center" vertical="center" wrapText="1"/>
    </xf>
    <xf numFmtId="0" fontId="54" fillId="24" borderId="126" xfId="56" applyFont="1" applyFill="1" applyBorder="1" applyAlignment="1">
      <alignment horizontal="center" vertical="center" wrapText="1"/>
    </xf>
    <xf numFmtId="0" fontId="54" fillId="24" borderId="155" xfId="56" applyFont="1" applyFill="1" applyBorder="1" applyAlignment="1">
      <alignment horizontal="center" vertical="center" wrapText="1"/>
    </xf>
    <xf numFmtId="0" fontId="54" fillId="24" borderId="136" xfId="56" applyFont="1" applyFill="1" applyBorder="1" applyAlignment="1">
      <alignment horizontal="center" vertical="center" wrapText="1"/>
    </xf>
    <xf numFmtId="0" fontId="57" fillId="24" borderId="111" xfId="54" applyFont="1" applyFill="1" applyBorder="1" applyAlignment="1">
      <alignment vertical="center" wrapText="1" shrinkToFit="1"/>
    </xf>
    <xf numFmtId="0" fontId="57" fillId="24" borderId="14" xfId="54" applyFont="1" applyFill="1" applyBorder="1" applyAlignment="1">
      <alignment vertical="center" wrapText="1" shrinkToFit="1"/>
    </xf>
    <xf numFmtId="0" fontId="0" fillId="0" borderId="31" xfId="0" applyBorder="1" applyAlignment="1">
      <alignment vertical="center"/>
    </xf>
    <xf numFmtId="0" fontId="54" fillId="0" borderId="123" xfId="56" applyFont="1" applyBorder="1" applyAlignment="1">
      <alignment horizontal="right" vertical="center"/>
    </xf>
    <xf numFmtId="0" fontId="50" fillId="0" borderId="128" xfId="56" applyFont="1" applyBorder="1" applyAlignment="1">
      <alignment vertical="center"/>
    </xf>
    <xf numFmtId="0" fontId="54" fillId="0" borderId="128" xfId="56" applyFont="1" applyBorder="1" applyAlignment="1">
      <alignment horizontal="right" vertical="center"/>
    </xf>
    <xf numFmtId="0" fontId="50" fillId="0" borderId="129" xfId="56" applyFont="1" applyBorder="1" applyAlignment="1">
      <alignment horizontal="right" vertical="center"/>
    </xf>
    <xf numFmtId="0" fontId="50" fillId="0" borderId="107" xfId="56" applyFont="1" applyBorder="1" applyAlignment="1">
      <alignment horizontal="right" vertical="center"/>
    </xf>
    <xf numFmtId="0" fontId="54" fillId="0" borderId="45" xfId="56" applyFont="1" applyBorder="1" applyAlignment="1">
      <alignment horizontal="right" vertical="center"/>
    </xf>
    <xf numFmtId="0" fontId="54" fillId="0" borderId="140" xfId="56" applyFont="1" applyBorder="1" applyAlignment="1">
      <alignment horizontal="right" vertical="center"/>
    </xf>
    <xf numFmtId="0" fontId="50" fillId="0" borderId="144" xfId="56" applyFont="1" applyBorder="1" applyAlignment="1">
      <alignment horizontal="right" vertical="center"/>
    </xf>
    <xf numFmtId="0" fontId="54" fillId="24" borderId="156" xfId="56" applyFont="1" applyFill="1" applyBorder="1" applyAlignment="1">
      <alignment vertical="center"/>
    </xf>
    <xf numFmtId="0" fontId="54" fillId="24" borderId="138" xfId="56" applyFont="1" applyFill="1" applyBorder="1" applyAlignment="1">
      <alignment vertical="center"/>
    </xf>
    <xf numFmtId="0" fontId="50" fillId="24" borderId="138" xfId="56" applyFont="1" applyFill="1" applyBorder="1" applyAlignment="1">
      <alignment vertical="center"/>
    </xf>
    <xf numFmtId="0" fontId="54" fillId="0" borderId="139" xfId="56" applyFont="1" applyBorder="1" applyAlignment="1">
      <alignment horizontal="right" vertical="center"/>
    </xf>
    <xf numFmtId="0" fontId="50" fillId="0" borderId="138" xfId="56" applyFont="1" applyBorder="1" applyAlignment="1">
      <alignment vertical="center"/>
    </xf>
    <xf numFmtId="0" fontId="54" fillId="0" borderId="162" xfId="56" applyFont="1" applyBorder="1" applyAlignment="1">
      <alignment horizontal="right" vertical="center"/>
    </xf>
    <xf numFmtId="0" fontId="50" fillId="0" borderId="163" xfId="56" applyFont="1" applyBorder="1" applyAlignment="1">
      <alignment vertical="center"/>
    </xf>
    <xf numFmtId="0" fontId="50" fillId="0" borderId="165" xfId="56" applyFont="1" applyBorder="1" applyAlignment="1">
      <alignment vertical="center"/>
    </xf>
    <xf numFmtId="0" fontId="54" fillId="0" borderId="166" xfId="56" applyFont="1" applyBorder="1" applyAlignment="1">
      <alignment horizontal="right" vertical="center"/>
    </xf>
    <xf numFmtId="0" fontId="54" fillId="0" borderId="167" xfId="56" applyFont="1" applyBorder="1" applyAlignment="1">
      <alignment horizontal="right" vertical="center"/>
    </xf>
    <xf numFmtId="0" fontId="54" fillId="24" borderId="146" xfId="56" applyFont="1" applyFill="1" applyBorder="1" applyAlignment="1">
      <alignment vertical="center"/>
    </xf>
    <xf numFmtId="0" fontId="54" fillId="24" borderId="147" xfId="56" applyFont="1" applyFill="1" applyBorder="1" applyAlignment="1">
      <alignment vertical="center"/>
    </xf>
    <xf numFmtId="0" fontId="54" fillId="24" borderId="148" xfId="56" applyFont="1" applyFill="1" applyBorder="1" applyAlignment="1">
      <alignment vertical="center"/>
    </xf>
    <xf numFmtId="0" fontId="54" fillId="24" borderId="149" xfId="56" applyFont="1" applyFill="1" applyBorder="1" applyAlignment="1">
      <alignment vertical="center"/>
    </xf>
    <xf numFmtId="0" fontId="50" fillId="24" borderId="11" xfId="56" applyFont="1" applyFill="1" applyBorder="1" applyAlignment="1">
      <alignment vertical="center"/>
    </xf>
    <xf numFmtId="0" fontId="50" fillId="24" borderId="10" xfId="56" applyFont="1" applyFill="1" applyBorder="1" applyAlignment="1">
      <alignment vertical="center"/>
    </xf>
    <xf numFmtId="0" fontId="54" fillId="24" borderId="28" xfId="56" applyFont="1" applyFill="1" applyBorder="1" applyAlignment="1">
      <alignment horizontal="center" vertical="center" shrinkToFit="1"/>
    </xf>
    <xf numFmtId="0" fontId="50" fillId="24" borderId="14" xfId="56" applyFont="1" applyFill="1" applyBorder="1" applyAlignment="1">
      <alignment vertical="center"/>
    </xf>
    <xf numFmtId="0" fontId="54" fillId="24" borderId="111" xfId="56" applyFont="1" applyFill="1" applyBorder="1" applyAlignment="1">
      <alignment horizontal="center" vertical="center" shrinkToFit="1"/>
    </xf>
    <xf numFmtId="0" fontId="50" fillId="24" borderId="31" xfId="56" applyFont="1" applyFill="1" applyBorder="1" applyAlignment="1">
      <alignment horizontal="center" vertical="center" shrinkToFit="1"/>
    </xf>
    <xf numFmtId="0" fontId="54" fillId="24" borderId="14" xfId="56" applyFont="1" applyFill="1" applyBorder="1" applyAlignment="1">
      <alignment horizontal="center" vertical="center" shrinkToFit="1"/>
    </xf>
    <xf numFmtId="0" fontId="54" fillId="24" borderId="145" xfId="56" applyFont="1" applyFill="1" applyBorder="1" applyAlignment="1">
      <alignment horizontal="center" vertical="center" shrinkToFit="1"/>
    </xf>
    <xf numFmtId="0" fontId="50" fillId="24" borderId="110" xfId="56" applyFont="1" applyFill="1" applyBorder="1" applyAlignment="1">
      <alignment horizontal="center" vertical="center" shrinkToFit="1"/>
    </xf>
    <xf numFmtId="0" fontId="54" fillId="24" borderId="121" xfId="56" applyFont="1" applyFill="1" applyBorder="1" applyAlignment="1">
      <alignment horizontal="center" vertical="center" shrinkToFit="1"/>
    </xf>
    <xf numFmtId="0" fontId="54" fillId="24" borderId="164" xfId="56" applyFont="1" applyFill="1" applyBorder="1" applyAlignment="1">
      <alignment horizontal="center" vertical="center" shrinkToFit="1"/>
    </xf>
    <xf numFmtId="0" fontId="54" fillId="24" borderId="57" xfId="59" applyFont="1" applyFill="1" applyBorder="1" applyAlignment="1">
      <alignment horizontal="center" vertical="center" shrinkToFit="1"/>
    </xf>
    <xf numFmtId="0" fontId="54" fillId="24" borderId="10" xfId="59" applyFont="1" applyFill="1" applyBorder="1" applyAlignment="1">
      <alignment horizontal="center" vertical="center" shrinkToFit="1"/>
    </xf>
    <xf numFmtId="0" fontId="54" fillId="0" borderId="15" xfId="59" applyFont="1" applyBorder="1" applyAlignment="1">
      <alignment horizontal="center" vertical="center"/>
    </xf>
    <xf numFmtId="0" fontId="55" fillId="0" borderId="15" xfId="59" applyFont="1" applyBorder="1" applyAlignment="1">
      <alignment horizontal="center" vertical="center"/>
    </xf>
    <xf numFmtId="0" fontId="54" fillId="0" borderId="13" xfId="59" applyFont="1" applyBorder="1" applyAlignment="1">
      <alignment horizontal="center" vertical="center"/>
    </xf>
    <xf numFmtId="0" fontId="55" fillId="0" borderId="57" xfId="59" applyFont="1" applyBorder="1" applyAlignment="1">
      <alignment horizontal="center" vertical="center" wrapText="1"/>
    </xf>
    <xf numFmtId="0" fontId="55" fillId="0" borderId="10" xfId="59" applyFont="1" applyBorder="1" applyAlignment="1">
      <alignment horizontal="center" vertical="center" wrapText="1"/>
    </xf>
    <xf numFmtId="0" fontId="54" fillId="0" borderId="158" xfId="59" applyFont="1" applyBorder="1" applyAlignment="1">
      <alignment horizontal="center" vertical="center"/>
    </xf>
    <xf numFmtId="0" fontId="54" fillId="0" borderId="159" xfId="59" applyFont="1" applyBorder="1" applyAlignment="1">
      <alignment horizontal="center" vertical="center"/>
    </xf>
    <xf numFmtId="0" fontId="55" fillId="0" borderId="157" xfId="59" applyFont="1" applyBorder="1" applyAlignment="1">
      <alignment horizontal="center" vertical="center" wrapText="1"/>
    </xf>
    <xf numFmtId="0" fontId="55" fillId="0" borderId="12" xfId="59" applyFont="1" applyBorder="1" applyAlignment="1">
      <alignment horizontal="center" vertical="center" wrapText="1"/>
    </xf>
    <xf numFmtId="0" fontId="54" fillId="24" borderId="108" xfId="0" applyFont="1" applyFill="1" applyBorder="1" applyAlignment="1">
      <alignment horizontal="center" vertical="center"/>
    </xf>
    <xf numFmtId="0" fontId="55" fillId="24" borderId="109" xfId="0" applyFont="1" applyFill="1" applyBorder="1" applyAlignment="1">
      <alignment horizontal="center" vertical="center"/>
    </xf>
    <xf numFmtId="0" fontId="55" fillId="24" borderId="161" xfId="0" applyFont="1" applyFill="1" applyBorder="1" applyAlignment="1">
      <alignment horizontal="center" vertical="center"/>
    </xf>
    <xf numFmtId="0" fontId="54" fillId="0" borderId="159" xfId="0" applyFont="1" applyBorder="1" applyAlignment="1">
      <alignment horizontal="right" vertical="center"/>
    </xf>
    <xf numFmtId="0" fontId="54" fillId="0" borderId="109" xfId="0" applyFont="1" applyBorder="1" applyAlignment="1">
      <alignment horizontal="right" vertical="center"/>
    </xf>
    <xf numFmtId="0" fontId="54" fillId="0" borderId="12" xfId="0" applyFont="1" applyBorder="1" applyAlignment="1">
      <alignment horizontal="right" vertical="center"/>
    </xf>
    <xf numFmtId="0" fontId="54" fillId="24" borderId="15" xfId="59" applyFont="1" applyFill="1" applyBorder="1" applyAlignment="1">
      <alignment horizontal="center" vertical="center" shrinkToFit="1"/>
    </xf>
    <xf numFmtId="0" fontId="50" fillId="24" borderId="15" xfId="59" applyFont="1" applyFill="1" applyBorder="1" applyAlignment="1">
      <alignment horizontal="center" vertical="center" shrinkToFit="1"/>
    </xf>
    <xf numFmtId="0" fontId="54" fillId="24" borderId="13" xfId="59" applyFont="1" applyFill="1" applyBorder="1" applyAlignment="1">
      <alignment horizontal="center" vertical="center" shrinkToFit="1"/>
    </xf>
    <xf numFmtId="0" fontId="54" fillId="24" borderId="160" xfId="0" applyFont="1" applyFill="1" applyBorder="1" applyAlignment="1">
      <alignment horizontal="center" vertical="center" shrinkToFit="1"/>
    </xf>
    <xf numFmtId="0" fontId="54" fillId="24" borderId="158" xfId="0" applyFont="1" applyFill="1" applyBorder="1" applyAlignment="1">
      <alignment horizontal="center" vertical="center" shrinkToFit="1"/>
    </xf>
    <xf numFmtId="0" fontId="55" fillId="0" borderId="158" xfId="59" applyFont="1" applyBorder="1" applyAlignment="1">
      <alignment horizontal="center" vertical="center"/>
    </xf>
    <xf numFmtId="0" fontId="54" fillId="24" borderId="25" xfId="0" applyFont="1" applyFill="1" applyBorder="1" applyAlignment="1">
      <alignment horizontal="center" vertical="center" shrinkToFit="1"/>
    </xf>
    <xf numFmtId="0" fontId="54" fillId="0" borderId="25" xfId="59" applyFont="1" applyBorder="1" applyAlignment="1">
      <alignment horizontal="center" vertical="center"/>
    </xf>
    <xf numFmtId="0" fontId="55" fillId="0" borderId="25" xfId="59" applyFont="1" applyBorder="1" applyAlignment="1">
      <alignment horizontal="center" vertical="center"/>
    </xf>
    <xf numFmtId="0" fontId="54" fillId="0" borderId="28" xfId="59" applyFont="1" applyBorder="1" applyAlignment="1">
      <alignment horizontal="center" vertical="center"/>
    </xf>
    <xf numFmtId="0" fontId="55" fillId="0" borderId="150" xfId="59" applyFont="1" applyBorder="1" applyAlignment="1">
      <alignment horizontal="center" vertical="center" wrapText="1"/>
    </xf>
    <xf numFmtId="0" fontId="55" fillId="0" borderId="31" xfId="59" applyFont="1" applyBorder="1" applyAlignment="1">
      <alignment horizontal="center" vertical="center" wrapText="1"/>
    </xf>
    <xf numFmtId="0" fontId="54" fillId="24" borderId="15" xfId="0" applyFont="1" applyFill="1" applyBorder="1" applyAlignment="1">
      <alignment horizontal="center" vertical="center" shrinkToFit="1"/>
    </xf>
    <xf numFmtId="0" fontId="54" fillId="0" borderId="59" xfId="59" applyFont="1" applyBorder="1" applyAlignment="1">
      <alignment horizontal="center" vertical="center"/>
    </xf>
    <xf numFmtId="0" fontId="54" fillId="24" borderId="10" xfId="0" applyFont="1" applyFill="1" applyBorder="1" applyAlignment="1">
      <alignment horizontal="center" vertical="center" shrinkToFit="1"/>
    </xf>
    <xf numFmtId="0" fontId="54" fillId="0" borderId="10" xfId="59" applyFont="1" applyBorder="1" applyAlignment="1">
      <alignment horizontal="center" vertical="center"/>
    </xf>
    <xf numFmtId="0" fontId="54" fillId="24" borderId="15" xfId="59" applyFont="1" applyFill="1" applyBorder="1" applyAlignment="1">
      <alignment horizontal="center" vertical="center"/>
    </xf>
    <xf numFmtId="0" fontId="54" fillId="24" borderId="13" xfId="59" applyFont="1" applyFill="1" applyBorder="1" applyAlignment="1">
      <alignment horizontal="center" vertical="center"/>
    </xf>
    <xf numFmtId="0" fontId="54" fillId="24" borderId="57" xfId="59" applyFont="1" applyFill="1" applyBorder="1" applyAlignment="1">
      <alignment horizontal="center" vertical="center"/>
    </xf>
    <xf numFmtId="0" fontId="54" fillId="24" borderId="10" xfId="59" applyFont="1" applyFill="1" applyBorder="1" applyAlignment="1">
      <alignment horizontal="center" vertical="center"/>
    </xf>
    <xf numFmtId="0" fontId="54" fillId="24" borderId="15" xfId="0" applyFont="1" applyFill="1" applyBorder="1" applyAlignment="1">
      <alignment horizontal="center" vertical="center"/>
    </xf>
    <xf numFmtId="0" fontId="55" fillId="24" borderId="15" xfId="59" applyFont="1" applyFill="1" applyBorder="1" applyAlignment="1">
      <alignment horizontal="center" vertical="center"/>
    </xf>
    <xf numFmtId="0" fontId="55" fillId="24" borderId="15" xfId="59" applyFont="1" applyFill="1" applyBorder="1" applyAlignment="1">
      <alignment horizontal="center" vertical="center" shrinkToFit="1"/>
    </xf>
    <xf numFmtId="0" fontId="10" fillId="31" borderId="13" xfId="58" applyFont="1" applyFill="1" applyBorder="1" applyAlignment="1">
      <alignment horizontal="center" vertical="center"/>
    </xf>
    <xf numFmtId="0" fontId="10" fillId="31" borderId="11" xfId="58" applyFont="1" applyFill="1" applyBorder="1" applyAlignment="1">
      <alignment horizontal="center" vertical="center"/>
    </xf>
    <xf numFmtId="0" fontId="10" fillId="31" borderId="10" xfId="58" applyFont="1" applyFill="1" applyBorder="1" applyAlignment="1">
      <alignment horizontal="center" vertical="center"/>
    </xf>
    <xf numFmtId="0" fontId="10" fillId="0" borderId="13" xfId="58" applyFont="1" applyBorder="1" applyAlignment="1">
      <alignment horizontal="center" vertical="center"/>
    </xf>
    <xf numFmtId="0" fontId="10" fillId="0" borderId="11" xfId="58" applyFont="1" applyBorder="1" applyAlignment="1">
      <alignment horizontal="center" vertical="center"/>
    </xf>
    <xf numFmtId="0" fontId="10" fillId="0" borderId="10" xfId="58" applyFont="1" applyBorder="1" applyAlignment="1">
      <alignment horizontal="center" vertical="center"/>
    </xf>
    <xf numFmtId="0" fontId="10" fillId="0" borderId="100" xfId="58" applyFont="1" applyBorder="1" applyAlignment="1">
      <alignment horizontal="left" vertical="center"/>
    </xf>
    <xf numFmtId="0" fontId="10" fillId="0" borderId="17" xfId="58" applyFont="1" applyBorder="1" applyAlignment="1">
      <alignment horizontal="left" vertical="center"/>
    </xf>
    <xf numFmtId="0" fontId="10" fillId="0" borderId="103" xfId="58" applyFont="1" applyBorder="1" applyAlignment="1">
      <alignment horizontal="left" vertical="center"/>
    </xf>
    <xf numFmtId="0" fontId="10" fillId="31" borderId="104" xfId="58" applyFont="1" applyFill="1" applyBorder="1" applyAlignment="1">
      <alignment horizontal="center" vertical="center"/>
    </xf>
    <xf numFmtId="0" fontId="10" fillId="31" borderId="33" xfId="58" applyFont="1" applyFill="1" applyBorder="1" applyAlignment="1">
      <alignment horizontal="center" vertical="center"/>
    </xf>
    <xf numFmtId="0" fontId="10" fillId="31" borderId="34" xfId="58" applyFont="1" applyFill="1" applyBorder="1" applyAlignment="1">
      <alignment horizontal="center" vertical="center"/>
    </xf>
    <xf numFmtId="0" fontId="10" fillId="0" borderId="13" xfId="58" applyFont="1" applyBorder="1" applyAlignment="1">
      <alignment horizontal="left" vertical="center"/>
    </xf>
    <xf numFmtId="0" fontId="10" fillId="0" borderId="10" xfId="58" applyFont="1" applyBorder="1" applyAlignment="1">
      <alignment horizontal="left" vertical="center"/>
    </xf>
    <xf numFmtId="0" fontId="10" fillId="0" borderId="11" xfId="58" applyFont="1" applyBorder="1" applyAlignment="1">
      <alignment horizontal="left" vertical="center"/>
    </xf>
    <xf numFmtId="0" fontId="11" fillId="24" borderId="13" xfId="42" applyFont="1" applyFill="1" applyBorder="1" applyAlignment="1">
      <alignment horizontal="center" vertical="center" wrapText="1"/>
    </xf>
    <xf numFmtId="0" fontId="11" fillId="24" borderId="11" xfId="42" applyFont="1" applyFill="1" applyBorder="1" applyAlignment="1">
      <alignment horizontal="center" vertical="center" wrapText="1"/>
    </xf>
    <xf numFmtId="0" fontId="11" fillId="0" borderId="15" xfId="42" applyFont="1" applyFill="1" applyBorder="1" applyAlignment="1">
      <alignment horizontal="center" vertical="center" wrapText="1"/>
    </xf>
    <xf numFmtId="0" fontId="10" fillId="31" borderId="100" xfId="58" applyFont="1" applyFill="1" applyBorder="1" applyAlignment="1">
      <alignment horizontal="center" vertical="center"/>
    </xf>
    <xf numFmtId="0" fontId="10" fillId="31" borderId="103" xfId="58" applyFont="1" applyFill="1" applyBorder="1" applyAlignment="1">
      <alignment horizontal="center" vertical="center"/>
    </xf>
    <xf numFmtId="0" fontId="10" fillId="31" borderId="17" xfId="58" applyFont="1" applyFill="1" applyBorder="1" applyAlignment="1">
      <alignment horizontal="center" vertical="center"/>
    </xf>
    <xf numFmtId="0" fontId="10" fillId="0" borderId="15" xfId="58" applyFont="1" applyBorder="1" applyAlignment="1">
      <alignment horizontal="center" vertical="center"/>
    </xf>
    <xf numFmtId="0" fontId="11" fillId="24" borderId="10" xfId="42" applyFont="1" applyFill="1" applyBorder="1" applyAlignment="1">
      <alignment horizontal="center" vertical="center" wrapText="1"/>
    </xf>
    <xf numFmtId="0" fontId="11" fillId="24" borderId="13" xfId="42" applyFont="1" applyFill="1" applyBorder="1" applyAlignment="1">
      <alignment horizontal="center" vertical="center"/>
    </xf>
    <xf numFmtId="0" fontId="11" fillId="24" borderId="13" xfId="0" applyFont="1" applyFill="1" applyBorder="1" applyAlignment="1">
      <alignment horizontal="center" vertical="center"/>
    </xf>
    <xf numFmtId="0" fontId="11" fillId="24" borderId="11" xfId="0" applyFont="1" applyFill="1" applyBorder="1" applyAlignment="1">
      <alignment horizontal="center" vertical="center"/>
    </xf>
    <xf numFmtId="0" fontId="11" fillId="24" borderId="10" xfId="0" applyFont="1" applyFill="1" applyBorder="1" applyAlignment="1">
      <alignment horizontal="center" vertical="center"/>
    </xf>
    <xf numFmtId="0" fontId="11" fillId="24" borderId="13" xfId="0" applyFont="1" applyFill="1" applyBorder="1" applyAlignment="1">
      <alignment horizontal="center" vertical="center" wrapText="1"/>
    </xf>
    <xf numFmtId="0" fontId="11" fillId="24" borderId="11"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24" borderId="28" xfId="0" applyFont="1" applyFill="1" applyBorder="1" applyAlignment="1">
      <alignment horizontal="center" vertical="center" shrinkToFit="1"/>
    </xf>
    <xf numFmtId="0" fontId="11" fillId="24" borderId="14" xfId="0" applyFont="1" applyFill="1" applyBorder="1" applyAlignment="1">
      <alignment horizontal="center" vertical="center" shrinkToFit="1"/>
    </xf>
    <xf numFmtId="0" fontId="11" fillId="24" borderId="31" xfId="0" applyFont="1" applyFill="1" applyBorder="1" applyAlignment="1">
      <alignment horizontal="center" vertical="center" shrinkToFit="1"/>
    </xf>
    <xf numFmtId="0" fontId="7" fillId="0" borderId="28"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31" xfId="0" applyFont="1" applyBorder="1" applyAlignment="1">
      <alignment horizontal="left" vertical="center" shrinkToFit="1"/>
    </xf>
    <xf numFmtId="0" fontId="11" fillId="24" borderId="63" xfId="0" applyFont="1" applyFill="1" applyBorder="1" applyAlignment="1">
      <alignment horizontal="center" vertical="center" wrapText="1" shrinkToFit="1"/>
    </xf>
    <xf numFmtId="0" fontId="11" fillId="24" borderId="18" xfId="0" applyFont="1" applyFill="1" applyBorder="1" applyAlignment="1">
      <alignment horizontal="center" vertical="center" wrapText="1" shrinkToFit="1"/>
    </xf>
    <xf numFmtId="0" fontId="11" fillId="24" borderId="66" xfId="0" applyFont="1" applyFill="1" applyBorder="1" applyAlignment="1">
      <alignment horizontal="center" vertical="center" wrapText="1" shrinkToFit="1"/>
    </xf>
    <xf numFmtId="0" fontId="15" fillId="0" borderId="63" xfId="0" applyFont="1" applyBorder="1" applyAlignment="1">
      <alignment horizontal="center" vertical="center"/>
    </xf>
    <xf numFmtId="0" fontId="15" fillId="0" borderId="18" xfId="0" applyFont="1" applyBorder="1" applyAlignment="1">
      <alignment horizontal="center" vertical="center"/>
    </xf>
    <xf numFmtId="0" fontId="15" fillId="0" borderId="66" xfId="0" applyFont="1" applyBorder="1" applyAlignment="1">
      <alignment horizontal="center" vertical="center"/>
    </xf>
    <xf numFmtId="0" fontId="11" fillId="24" borderId="15" xfId="0" applyFont="1" applyFill="1" applyBorder="1" applyAlignment="1">
      <alignment horizontal="center" vertical="center"/>
    </xf>
    <xf numFmtId="0" fontId="11" fillId="0" borderId="15" xfId="0" applyFont="1" applyBorder="1" applyAlignment="1">
      <alignment horizontal="center" vertical="center"/>
    </xf>
    <xf numFmtId="0" fontId="11" fillId="0" borderId="0" xfId="58" applyFont="1" applyAlignment="1">
      <alignment horizontal="left" vertical="center"/>
    </xf>
    <xf numFmtId="0" fontId="11" fillId="0" borderId="0" xfId="58" applyFont="1" applyAlignment="1">
      <alignment horizontal="left"/>
    </xf>
    <xf numFmtId="0" fontId="10" fillId="0" borderId="0" xfId="58" applyFont="1" applyAlignment="1"/>
    <xf numFmtId="0" fontId="11" fillId="24" borderId="28" xfId="0" applyFont="1" applyFill="1" applyBorder="1" applyAlignment="1">
      <alignment horizontal="center" vertical="center" wrapText="1"/>
    </xf>
    <xf numFmtId="0" fontId="10" fillId="24" borderId="14" xfId="0" applyFont="1" applyFill="1" applyBorder="1" applyAlignment="1">
      <alignment horizontal="center" vertical="center"/>
    </xf>
    <xf numFmtId="0" fontId="10" fillId="24" borderId="31" xfId="0" applyFont="1" applyFill="1" applyBorder="1" applyAlignment="1">
      <alignment horizontal="center" vertical="center"/>
    </xf>
    <xf numFmtId="0" fontId="11" fillId="24" borderId="14" xfId="0" applyFont="1" applyFill="1" applyBorder="1" applyAlignment="1">
      <alignment horizontal="center" vertical="center"/>
    </xf>
    <xf numFmtId="0" fontId="11" fillId="24" borderId="31" xfId="0" applyFont="1" applyFill="1" applyBorder="1" applyAlignment="1">
      <alignment horizontal="center" vertical="center"/>
    </xf>
    <xf numFmtId="0" fontId="11" fillId="0" borderId="14" xfId="0" applyFont="1" applyBorder="1" applyAlignment="1">
      <alignment horizontal="center" vertical="center"/>
    </xf>
    <xf numFmtId="0" fontId="11" fillId="0" borderId="31" xfId="0" applyFont="1" applyBorder="1" applyAlignment="1">
      <alignment horizontal="center" vertical="center"/>
    </xf>
    <xf numFmtId="0" fontId="10" fillId="0" borderId="15" xfId="58" applyFont="1" applyBorder="1" applyAlignment="1">
      <alignment horizontal="right"/>
    </xf>
    <xf numFmtId="0" fontId="13" fillId="0" borderId="14" xfId="58" applyFont="1" applyBorder="1" applyAlignment="1">
      <alignment vertical="center"/>
    </xf>
    <xf numFmtId="0" fontId="13" fillId="0" borderId="14" xfId="58" applyFont="1" applyBorder="1" applyAlignment="1"/>
    <xf numFmtId="0" fontId="11" fillId="24" borderId="28" xfId="0" applyFont="1" applyFill="1" applyBorder="1" applyAlignment="1">
      <alignment horizontal="center" vertical="center"/>
    </xf>
    <xf numFmtId="0" fontId="10" fillId="24" borderId="22" xfId="0" applyFont="1" applyFill="1" applyBorder="1" applyAlignment="1">
      <alignment horizontal="center" vertical="center"/>
    </xf>
    <xf numFmtId="0" fontId="10" fillId="24" borderId="0" xfId="0" applyFont="1" applyFill="1" applyBorder="1" applyAlignment="1">
      <alignment horizontal="center" vertical="center"/>
    </xf>
    <xf numFmtId="0" fontId="10" fillId="24" borderId="54" xfId="0" applyFont="1" applyFill="1" applyBorder="1" applyAlignment="1">
      <alignment horizontal="center" vertical="center"/>
    </xf>
    <xf numFmtId="0" fontId="11" fillId="24" borderId="71" xfId="0" applyFont="1" applyFill="1" applyBorder="1" applyAlignment="1">
      <alignment horizontal="center" vertical="center"/>
    </xf>
    <xf numFmtId="0" fontId="11" fillId="24" borderId="171" xfId="0" applyFont="1" applyFill="1" applyBorder="1" applyAlignment="1">
      <alignment horizontal="center" vertical="center"/>
    </xf>
    <xf numFmtId="0" fontId="11" fillId="24" borderId="172" xfId="0" applyFont="1" applyFill="1" applyBorder="1" applyAlignment="1">
      <alignment horizontal="center" vertical="center"/>
    </xf>
    <xf numFmtId="0" fontId="11" fillId="24" borderId="173" xfId="0" applyFont="1" applyFill="1" applyBorder="1" applyAlignment="1">
      <alignment horizontal="center" vertical="center"/>
    </xf>
    <xf numFmtId="0" fontId="11" fillId="0" borderId="71" xfId="0" applyFont="1" applyBorder="1" applyAlignment="1">
      <alignment horizontal="center" vertical="center"/>
    </xf>
    <xf numFmtId="0" fontId="11" fillId="0" borderId="171" xfId="0" applyFont="1" applyBorder="1" applyAlignment="1">
      <alignment horizontal="center" vertical="center"/>
    </xf>
    <xf numFmtId="0" fontId="11" fillId="0" borderId="172" xfId="0" applyFont="1" applyBorder="1" applyAlignment="1">
      <alignment horizontal="center" vertical="center"/>
    </xf>
    <xf numFmtId="0" fontId="11" fillId="0" borderId="173" xfId="0" applyFont="1" applyBorder="1" applyAlignment="1">
      <alignment horizontal="center" vertical="center"/>
    </xf>
    <xf numFmtId="0" fontId="10" fillId="31" borderId="15" xfId="58" applyFont="1" applyFill="1" applyBorder="1" applyAlignment="1">
      <alignment horizontal="center" vertical="center"/>
    </xf>
    <xf numFmtId="0" fontId="10" fillId="24" borderId="13" xfId="58" applyFont="1" applyFill="1" applyBorder="1" applyAlignment="1">
      <alignment horizontal="center" vertical="center"/>
    </xf>
    <xf numFmtId="0" fontId="10" fillId="24" borderId="11" xfId="58" applyFont="1" applyFill="1" applyBorder="1" applyAlignment="1">
      <alignment horizontal="center" vertical="center"/>
    </xf>
    <xf numFmtId="0" fontId="10" fillId="24" borderId="10" xfId="58" applyFont="1" applyFill="1" applyBorder="1" applyAlignment="1">
      <alignment horizontal="center" vertical="center"/>
    </xf>
    <xf numFmtId="0" fontId="10" fillId="0" borderId="11" xfId="58" applyFont="1" applyBorder="1" applyAlignment="1">
      <alignment horizontal="right"/>
    </xf>
    <xf numFmtId="0" fontId="10" fillId="0" borderId="10" xfId="58" applyFont="1" applyBorder="1" applyAlignment="1">
      <alignment horizontal="right"/>
    </xf>
    <xf numFmtId="0" fontId="10" fillId="0" borderId="22" xfId="58" applyFont="1" applyBorder="1" applyAlignment="1">
      <alignment horizontal="center" vertical="center"/>
    </xf>
    <xf numFmtId="0" fontId="10" fillId="0" borderId="0" xfId="58" applyFont="1" applyAlignment="1">
      <alignment vertical="center"/>
    </xf>
    <xf numFmtId="0" fontId="10" fillId="0" borderId="0" xfId="58" applyFont="1" applyBorder="1" applyAlignment="1">
      <alignment vertical="center"/>
    </xf>
    <xf numFmtId="49" fontId="10" fillId="24" borderId="13" xfId="58" applyNumberFormat="1" applyFont="1" applyFill="1" applyBorder="1" applyAlignment="1">
      <alignment horizontal="center" vertical="center"/>
    </xf>
    <xf numFmtId="49" fontId="10" fillId="24" borderId="11" xfId="58" applyNumberFormat="1" applyFont="1" applyFill="1" applyBorder="1" applyAlignment="1">
      <alignment horizontal="center" vertical="center"/>
    </xf>
    <xf numFmtId="49" fontId="10" fillId="24" borderId="10" xfId="58" applyNumberFormat="1" applyFont="1" applyFill="1" applyBorder="1" applyAlignment="1">
      <alignment horizontal="center" vertical="center"/>
    </xf>
    <xf numFmtId="49" fontId="10" fillId="24" borderId="71" xfId="58" applyNumberFormat="1" applyFont="1" applyFill="1" applyBorder="1" applyAlignment="1">
      <alignment horizontal="center" vertical="center"/>
    </xf>
    <xf numFmtId="49" fontId="10" fillId="24" borderId="171" xfId="58" applyNumberFormat="1" applyFont="1" applyFill="1" applyBorder="1" applyAlignment="1">
      <alignment horizontal="center" vertical="center"/>
    </xf>
    <xf numFmtId="49" fontId="10" fillId="24" borderId="172" xfId="58" applyNumberFormat="1" applyFont="1" applyFill="1" applyBorder="1" applyAlignment="1">
      <alignment horizontal="center" vertical="center"/>
    </xf>
    <xf numFmtId="0" fontId="11" fillId="0" borderId="63" xfId="55" applyFont="1" applyBorder="1" applyAlignment="1">
      <alignment horizontal="left" vertical="center"/>
    </xf>
    <xf numFmtId="0" fontId="10" fillId="0" borderId="18" xfId="55" applyFont="1" applyBorder="1" applyAlignment="1">
      <alignment horizontal="left" vertical="center"/>
    </xf>
    <xf numFmtId="0" fontId="10" fillId="0" borderId="66" xfId="55" applyFont="1" applyBorder="1" applyAlignment="1">
      <alignment horizontal="left" vertical="center"/>
    </xf>
    <xf numFmtId="0" fontId="11" fillId="0" borderId="169" xfId="55" applyFont="1" applyBorder="1" applyAlignment="1">
      <alignment horizontal="left" vertical="center"/>
    </xf>
    <xf numFmtId="0" fontId="10" fillId="0" borderId="94" xfId="55" applyFont="1" applyBorder="1" applyAlignment="1">
      <alignment horizontal="left" vertical="center"/>
    </xf>
    <xf numFmtId="0" fontId="10" fillId="0" borderId="94" xfId="0" applyFont="1" applyBorder="1" applyAlignment="1">
      <alignment vertical="center"/>
    </xf>
    <xf numFmtId="0" fontId="10" fillId="0" borderId="81" xfId="0" applyFont="1" applyBorder="1" applyAlignment="1">
      <alignment vertical="center"/>
    </xf>
    <xf numFmtId="177" fontId="11" fillId="0" borderId="169" xfId="55" applyNumberFormat="1" applyFont="1" applyBorder="1" applyAlignment="1">
      <alignment horizontal="right" vertical="center"/>
    </xf>
    <xf numFmtId="177" fontId="11" fillId="0" borderId="94" xfId="55" applyNumberFormat="1" applyFont="1" applyBorder="1" applyAlignment="1">
      <alignment horizontal="right" vertical="center"/>
    </xf>
    <xf numFmtId="177" fontId="11" fillId="0" borderId="81" xfId="55" applyNumberFormat="1" applyFont="1" applyBorder="1" applyAlignment="1">
      <alignment horizontal="right" vertical="center"/>
    </xf>
    <xf numFmtId="0" fontId="11" fillId="0" borderId="169" xfId="55" applyFont="1" applyBorder="1" applyAlignment="1">
      <alignment horizontal="center" vertical="center" shrinkToFit="1"/>
    </xf>
    <xf numFmtId="0" fontId="11" fillId="0" borderId="94" xfId="55" applyFont="1" applyBorder="1" applyAlignment="1">
      <alignment horizontal="center" vertical="center" shrinkToFit="1"/>
    </xf>
    <xf numFmtId="0" fontId="11" fillId="0" borderId="81" xfId="55" applyFont="1" applyBorder="1" applyAlignment="1">
      <alignment horizontal="center" vertical="center" shrinkToFit="1"/>
    </xf>
    <xf numFmtId="0" fontId="13" fillId="0" borderId="0" xfId="55" applyFont="1" applyBorder="1" applyAlignment="1">
      <alignment vertical="center" wrapText="1"/>
    </xf>
    <xf numFmtId="0" fontId="11" fillId="0" borderId="0" xfId="58" applyFont="1" applyBorder="1" applyAlignment="1">
      <alignment vertical="center"/>
    </xf>
    <xf numFmtId="0" fontId="11" fillId="0" borderId="174" xfId="55" applyFont="1" applyBorder="1" applyAlignment="1">
      <alignment horizontal="left" wrapText="1"/>
    </xf>
    <xf numFmtId="0" fontId="11" fillId="0" borderId="95" xfId="55" applyFont="1" applyBorder="1" applyAlignment="1">
      <alignment horizontal="left" wrapText="1"/>
    </xf>
    <xf numFmtId="0" fontId="11" fillId="0" borderId="84" xfId="55" applyFont="1" applyBorder="1" applyAlignment="1">
      <alignment horizontal="left" wrapText="1"/>
    </xf>
    <xf numFmtId="0" fontId="11" fillId="0" borderId="97" xfId="55" applyFont="1" applyBorder="1" applyAlignment="1">
      <alignment horizontal="left" vertical="center"/>
    </xf>
    <xf numFmtId="0" fontId="10" fillId="0" borderId="96" xfId="55" applyFont="1" applyBorder="1" applyAlignment="1">
      <alignment horizontal="left" vertical="center"/>
    </xf>
    <xf numFmtId="0" fontId="10" fillId="0" borderId="77" xfId="55" applyFont="1" applyBorder="1" applyAlignment="1">
      <alignment horizontal="left" vertical="center"/>
    </xf>
    <xf numFmtId="0" fontId="10" fillId="0" borderId="96" xfId="0" applyFont="1" applyBorder="1" applyAlignment="1">
      <alignment vertical="center"/>
    </xf>
    <xf numFmtId="0" fontId="10" fillId="0" borderId="77" xfId="0" applyFont="1" applyBorder="1" applyAlignment="1">
      <alignment vertical="center"/>
    </xf>
    <xf numFmtId="177" fontId="11" fillId="0" borderId="97" xfId="55" applyNumberFormat="1" applyFont="1" applyBorder="1" applyAlignment="1">
      <alignment horizontal="right" vertical="center"/>
    </xf>
    <xf numFmtId="177" fontId="11" fillId="0" borderId="96" xfId="55" applyNumberFormat="1" applyFont="1" applyBorder="1" applyAlignment="1">
      <alignment horizontal="right" vertical="center"/>
    </xf>
    <xf numFmtId="177" fontId="11" fillId="0" borderId="77" xfId="55" applyNumberFormat="1" applyFont="1" applyBorder="1" applyAlignment="1">
      <alignment horizontal="right" vertical="center"/>
    </xf>
    <xf numFmtId="0" fontId="11" fillId="0" borderId="97" xfId="55" applyFont="1" applyBorder="1" applyAlignment="1">
      <alignment horizontal="center" vertical="center" shrinkToFit="1"/>
    </xf>
    <xf numFmtId="0" fontId="11" fillId="0" borderId="96" xfId="55" applyFont="1" applyBorder="1" applyAlignment="1">
      <alignment horizontal="center" vertical="center" shrinkToFit="1"/>
    </xf>
    <xf numFmtId="0" fontId="11" fillId="0" borderId="77" xfId="55" applyFont="1" applyBorder="1" applyAlignment="1">
      <alignment horizontal="center" vertical="center" shrinkToFit="1"/>
    </xf>
    <xf numFmtId="0" fontId="15" fillId="24" borderId="97" xfId="55" applyFont="1" applyFill="1" applyBorder="1" applyAlignment="1">
      <alignment horizontal="center" vertical="center"/>
    </xf>
    <xf numFmtId="0" fontId="15" fillId="24" borderId="96" xfId="55" applyFont="1" applyFill="1" applyBorder="1" applyAlignment="1">
      <alignment horizontal="center" vertical="center"/>
    </xf>
    <xf numFmtId="0" fontId="11" fillId="24" borderId="97" xfId="55" applyFont="1" applyFill="1" applyBorder="1" applyAlignment="1">
      <alignment horizontal="center" vertical="center"/>
    </xf>
    <xf numFmtId="0" fontId="11" fillId="24" borderId="96" xfId="55" applyFont="1" applyFill="1" applyBorder="1" applyAlignment="1">
      <alignment horizontal="center" vertical="center"/>
    </xf>
    <xf numFmtId="0" fontId="11" fillId="24" borderId="77" xfId="55" applyFont="1" applyFill="1" applyBorder="1" applyAlignment="1">
      <alignment horizontal="center" vertical="center"/>
    </xf>
    <xf numFmtId="0" fontId="11" fillId="24" borderId="13" xfId="55" applyFont="1" applyFill="1" applyBorder="1" applyAlignment="1">
      <alignment horizontal="center" vertical="center"/>
    </xf>
    <xf numFmtId="0" fontId="11" fillId="24" borderId="11" xfId="55" applyFont="1" applyFill="1" applyBorder="1" applyAlignment="1">
      <alignment horizontal="center" vertical="center"/>
    </xf>
    <xf numFmtId="0" fontId="11" fillId="24" borderId="10" xfId="55" applyFont="1" applyFill="1" applyBorder="1" applyAlignment="1">
      <alignment horizontal="center" vertical="center"/>
    </xf>
    <xf numFmtId="0" fontId="11" fillId="24" borderId="15" xfId="55" applyFont="1" applyFill="1" applyBorder="1" applyAlignment="1">
      <alignment horizontal="center" vertical="center"/>
    </xf>
    <xf numFmtId="0" fontId="11" fillId="0" borderId="170" xfId="55" applyFont="1" applyBorder="1" applyAlignment="1">
      <alignment horizontal="center" vertical="center" shrinkToFit="1"/>
    </xf>
    <xf numFmtId="0" fontId="11" fillId="0" borderId="93" xfId="55" applyFont="1" applyBorder="1" applyAlignment="1">
      <alignment horizontal="center" vertical="center" shrinkToFit="1"/>
    </xf>
    <xf numFmtId="0" fontId="11" fillId="0" borderId="74" xfId="55" applyFont="1" applyBorder="1" applyAlignment="1">
      <alignment horizontal="center" vertical="center" shrinkToFit="1"/>
    </xf>
    <xf numFmtId="177" fontId="11" fillId="0" borderId="174" xfId="55" applyNumberFormat="1" applyFont="1" applyBorder="1" applyAlignment="1">
      <alignment horizontal="right" vertical="center"/>
    </xf>
    <xf numFmtId="177" fontId="11" fillId="0" borderId="95" xfId="55" applyNumberFormat="1" applyFont="1" applyBorder="1" applyAlignment="1">
      <alignment horizontal="right" vertical="center"/>
    </xf>
    <xf numFmtId="177" fontId="11" fillId="0" borderId="84" xfId="55" applyNumberFormat="1" applyFont="1" applyBorder="1" applyAlignment="1">
      <alignment horizontal="right" vertical="center"/>
    </xf>
    <xf numFmtId="0" fontId="3" fillId="0" borderId="15" xfId="0" applyFont="1" applyBorder="1" applyAlignment="1">
      <alignment horizontal="center"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24" borderId="184" xfId="0" applyFont="1" applyFill="1" applyBorder="1" applyAlignment="1">
      <alignment horizontal="left" vertical="center"/>
    </xf>
    <xf numFmtId="0" fontId="3" fillId="24" borderId="127" xfId="0" applyFont="1" applyFill="1" applyBorder="1" applyAlignment="1">
      <alignment horizontal="left" vertical="center"/>
    </xf>
    <xf numFmtId="0" fontId="3" fillId="24" borderId="133" xfId="0" applyFont="1" applyFill="1" applyBorder="1" applyAlignment="1">
      <alignment horizontal="left" vertical="center"/>
    </xf>
    <xf numFmtId="0" fontId="0" fillId="0" borderId="52" xfId="0" applyFont="1" applyBorder="1" applyAlignment="1">
      <alignment horizontal="center" vertical="center"/>
    </xf>
    <xf numFmtId="0" fontId="0" fillId="0" borderId="53" xfId="0"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24" borderId="25" xfId="0" applyFont="1" applyFill="1" applyBorder="1" applyAlignment="1">
      <alignment horizontal="center" vertical="center"/>
    </xf>
    <xf numFmtId="0" fontId="3" fillId="24" borderId="26" xfId="0" applyFont="1" applyFill="1" applyBorder="1" applyAlignment="1">
      <alignment horizontal="center" vertical="center"/>
    </xf>
    <xf numFmtId="0" fontId="3" fillId="0" borderId="28" xfId="0" applyFont="1" applyFill="1" applyBorder="1" applyAlignment="1">
      <alignment horizontal="left" vertical="top" wrapText="1"/>
    </xf>
    <xf numFmtId="0" fontId="3" fillId="0" borderId="31" xfId="0" applyFont="1" applyFill="1" applyBorder="1" applyAlignment="1">
      <alignment horizontal="left" vertical="top"/>
    </xf>
    <xf numFmtId="0" fontId="3" fillId="0" borderId="63" xfId="0" applyFont="1" applyFill="1" applyBorder="1" applyAlignment="1">
      <alignment horizontal="left" vertical="top"/>
    </xf>
    <xf numFmtId="0" fontId="3" fillId="0" borderId="66" xfId="0" applyFont="1" applyFill="1" applyBorder="1" applyAlignment="1">
      <alignment horizontal="left" vertical="top"/>
    </xf>
    <xf numFmtId="0" fontId="3" fillId="24" borderId="154" xfId="0" applyFont="1" applyFill="1" applyBorder="1" applyAlignment="1">
      <alignment horizontal="left" vertical="center" wrapText="1"/>
    </xf>
    <xf numFmtId="0" fontId="3" fillId="24" borderId="126" xfId="0" applyFont="1" applyFill="1" applyBorder="1" applyAlignment="1">
      <alignment horizontal="left" vertical="center" wrapText="1"/>
    </xf>
    <xf numFmtId="0" fontId="3" fillId="24" borderId="134" xfId="0" applyFont="1" applyFill="1" applyBorder="1" applyAlignment="1">
      <alignment horizontal="left" vertical="center" wrapText="1"/>
    </xf>
    <xf numFmtId="0" fontId="0" fillId="0" borderId="49" xfId="0" applyFont="1" applyBorder="1" applyAlignment="1">
      <alignment horizontal="center" vertical="center"/>
    </xf>
    <xf numFmtId="0" fontId="0" fillId="0" borderId="50" xfId="0" applyBorder="1" applyAlignment="1">
      <alignment vertical="center"/>
    </xf>
    <xf numFmtId="0" fontId="3" fillId="24" borderId="154" xfId="0" applyFont="1" applyFill="1" applyBorder="1" applyAlignment="1">
      <alignment horizontal="left" vertical="center"/>
    </xf>
    <xf numFmtId="0" fontId="3" fillId="24" borderId="126" xfId="0" applyFont="1" applyFill="1" applyBorder="1" applyAlignment="1">
      <alignment horizontal="left" vertical="center"/>
    </xf>
    <xf numFmtId="0" fontId="3" fillId="24" borderId="134" xfId="0" applyFont="1" applyFill="1" applyBorder="1" applyAlignment="1">
      <alignment horizontal="left" vertical="center"/>
    </xf>
    <xf numFmtId="0" fontId="0" fillId="24" borderId="154" xfId="0" applyFont="1" applyFill="1" applyBorder="1" applyAlignment="1">
      <alignment horizontal="left" vertical="center" wrapText="1"/>
    </xf>
    <xf numFmtId="0" fontId="3" fillId="31" borderId="13" xfId="0" applyFont="1" applyFill="1" applyBorder="1" applyAlignment="1">
      <alignment horizontal="center" vertical="center"/>
    </xf>
    <xf numFmtId="0" fontId="3" fillId="31" borderId="10" xfId="0" applyFont="1" applyFill="1" applyBorder="1" applyAlignment="1">
      <alignment horizontal="center" vertical="center"/>
    </xf>
    <xf numFmtId="0" fontId="3" fillId="24" borderId="21" xfId="0" applyFont="1" applyFill="1" applyBorder="1" applyAlignment="1">
      <alignment horizontal="center" vertical="center" wrapText="1"/>
    </xf>
    <xf numFmtId="0" fontId="3" fillId="24" borderId="15" xfId="0" applyFont="1" applyFill="1" applyBorder="1" applyAlignment="1">
      <alignment horizontal="center" vertical="center" wrapText="1"/>
    </xf>
    <xf numFmtId="0" fontId="0" fillId="0" borderId="15" xfId="0" applyBorder="1" applyAlignment="1">
      <alignment vertical="center"/>
    </xf>
    <xf numFmtId="0" fontId="10" fillId="0" borderId="0" xfId="0" applyFont="1" applyBorder="1" applyAlignment="1">
      <alignment horizontal="center" vertical="center"/>
    </xf>
    <xf numFmtId="0" fontId="0" fillId="24" borderId="21"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3" fillId="0" borderId="21" xfId="0" applyFont="1" applyBorder="1" applyAlignment="1">
      <alignment horizontal="center" vertical="center"/>
    </xf>
    <xf numFmtId="0" fontId="3" fillId="24" borderId="304" xfId="0" applyFont="1" applyFill="1" applyBorder="1" applyAlignment="1">
      <alignment horizontal="left" vertical="center" wrapText="1"/>
    </xf>
    <xf numFmtId="0" fontId="0" fillId="0" borderId="46" xfId="0" applyBorder="1" applyAlignment="1">
      <alignment horizontal="left" vertical="center" wrapText="1"/>
    </xf>
    <xf numFmtId="0" fontId="0" fillId="0" borderId="46" xfId="0" applyFont="1" applyBorder="1" applyAlignment="1">
      <alignment horizontal="center" vertical="center"/>
    </xf>
    <xf numFmtId="0" fontId="0" fillId="0" borderId="47" xfId="0" applyBorder="1" applyAlignment="1">
      <alignment vertical="center"/>
    </xf>
    <xf numFmtId="0" fontId="0" fillId="0" borderId="15" xfId="0" applyFont="1" applyBorder="1" applyAlignment="1">
      <alignment horizontal="center" vertical="center"/>
    </xf>
    <xf numFmtId="0" fontId="3" fillId="0" borderId="63" xfId="0" applyFont="1" applyBorder="1" applyAlignment="1">
      <alignment vertical="center"/>
    </xf>
    <xf numFmtId="0" fontId="0" fillId="0" borderId="66" xfId="0" applyBorder="1" applyAlignment="1">
      <alignment vertical="center"/>
    </xf>
    <xf numFmtId="0" fontId="16" fillId="0" borderId="0" xfId="0" applyFont="1" applyBorder="1" applyAlignment="1">
      <alignment horizontal="left" vertical="center"/>
    </xf>
    <xf numFmtId="0" fontId="0" fillId="0" borderId="0" xfId="0" applyAlignment="1">
      <alignment horizontal="left" vertical="center"/>
    </xf>
    <xf numFmtId="0" fontId="9" fillId="0" borderId="0" xfId="0" applyFont="1" applyBorder="1" applyAlignment="1">
      <alignment vertical="center" wrapText="1"/>
    </xf>
    <xf numFmtId="0" fontId="0" fillId="0" borderId="0" xfId="0" applyAlignment="1">
      <alignment vertical="center" wrapText="1"/>
    </xf>
    <xf numFmtId="0" fontId="0" fillId="31" borderId="15" xfId="0" applyFont="1" applyFill="1" applyBorder="1" applyAlignment="1">
      <alignment horizontal="center" vertical="center"/>
    </xf>
    <xf numFmtId="0" fontId="0" fillId="31" borderId="13" xfId="0" applyFont="1" applyFill="1" applyBorder="1" applyAlignment="1">
      <alignment horizontal="center" vertical="center"/>
    </xf>
    <xf numFmtId="0" fontId="0" fillId="0" borderId="10" xfId="0" applyBorder="1" applyAlignment="1">
      <alignment vertical="center"/>
    </xf>
    <xf numFmtId="0" fontId="0" fillId="31" borderId="1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31" borderId="15" xfId="0" applyFont="1" applyFill="1" applyBorder="1" applyAlignment="1">
      <alignment horizontal="center" vertical="center"/>
    </xf>
    <xf numFmtId="0" fontId="0" fillId="24" borderId="13" xfId="0" applyFont="1" applyFill="1" applyBorder="1" applyAlignment="1">
      <alignment horizontal="center" vertical="center"/>
    </xf>
    <xf numFmtId="0" fontId="3" fillId="24" borderId="10" xfId="0" applyFont="1" applyFill="1" applyBorder="1" applyAlignment="1">
      <alignment horizontal="center" vertical="center"/>
    </xf>
    <xf numFmtId="0" fontId="0" fillId="31" borderId="15" xfId="0" applyFont="1" applyFill="1" applyBorder="1" applyAlignment="1">
      <alignment horizontal="left" vertical="center" wrapText="1"/>
    </xf>
    <xf numFmtId="0" fontId="3" fillId="31" borderId="15" xfId="0" applyFont="1" applyFill="1" applyBorder="1" applyAlignment="1">
      <alignment horizontal="left" vertical="center" wrapText="1"/>
    </xf>
    <xf numFmtId="0" fontId="0" fillId="31" borderId="13" xfId="0" applyFont="1" applyFill="1" applyBorder="1" applyAlignment="1">
      <alignment horizontal="left" vertical="center" wrapText="1"/>
    </xf>
    <xf numFmtId="0" fontId="0" fillId="31" borderId="10" xfId="0" applyFont="1" applyFill="1" applyBorder="1" applyAlignment="1">
      <alignment horizontal="left" vertical="center" wrapText="1"/>
    </xf>
    <xf numFmtId="0" fontId="3" fillId="24" borderId="15" xfId="0" applyFont="1" applyFill="1" applyBorder="1" applyAlignment="1">
      <alignment horizontal="center" vertical="center"/>
    </xf>
    <xf numFmtId="0" fontId="3" fillId="0" borderId="11" xfId="0" applyFont="1" applyBorder="1" applyAlignment="1">
      <alignment horizontal="center" vertical="center"/>
    </xf>
    <xf numFmtId="0" fontId="0" fillId="24" borderId="13" xfId="0" applyFont="1" applyFill="1" applyBorder="1" applyAlignment="1">
      <alignment vertical="center"/>
    </xf>
    <xf numFmtId="0" fontId="73" fillId="33" borderId="13" xfId="62" applyFont="1" applyFill="1" applyBorder="1" applyAlignment="1" applyProtection="1">
      <alignment horizontal="center" vertical="center"/>
      <protection locked="0"/>
    </xf>
    <xf numFmtId="0" fontId="73" fillId="34" borderId="11" xfId="62" applyFont="1" applyFill="1" applyBorder="1" applyAlignment="1" applyProtection="1">
      <alignment horizontal="center" vertical="center"/>
      <protection locked="0"/>
    </xf>
    <xf numFmtId="0" fontId="73" fillId="34" borderId="10" xfId="62" applyFont="1" applyFill="1" applyBorder="1" applyAlignment="1" applyProtection="1">
      <alignment horizontal="center" vertical="center"/>
      <protection locked="0"/>
    </xf>
    <xf numFmtId="0" fontId="73" fillId="35" borderId="13" xfId="62" applyFont="1" applyFill="1" applyBorder="1" applyAlignment="1" applyProtection="1">
      <alignment horizontal="center" vertical="center"/>
      <protection locked="0"/>
    </xf>
    <xf numFmtId="0" fontId="73" fillId="35" borderId="10" xfId="62" applyFont="1" applyFill="1" applyBorder="1" applyAlignment="1" applyProtection="1">
      <alignment horizontal="center" vertical="center"/>
      <protection locked="0"/>
    </xf>
    <xf numFmtId="0" fontId="73" fillId="36" borderId="13" xfId="62" applyFont="1" applyFill="1" applyBorder="1" applyAlignment="1">
      <alignment horizontal="center" vertical="center"/>
    </xf>
    <xf numFmtId="0" fontId="73" fillId="36" borderId="10" xfId="62" applyFont="1" applyFill="1" applyBorder="1" applyAlignment="1">
      <alignment horizontal="center" vertical="center"/>
    </xf>
    <xf numFmtId="0" fontId="73" fillId="35" borderId="11" xfId="62" applyFont="1" applyFill="1" applyBorder="1" applyAlignment="1" applyProtection="1">
      <alignment horizontal="center" vertical="center"/>
      <protection locked="0"/>
    </xf>
    <xf numFmtId="38" fontId="73" fillId="36" borderId="0" xfId="63" applyFont="1" applyFill="1" applyBorder="1" applyAlignment="1" applyProtection="1">
      <alignment horizontal="center" vertical="center"/>
    </xf>
    <xf numFmtId="0" fontId="74" fillId="33" borderId="0" xfId="62" applyFont="1" applyFill="1" applyAlignment="1" applyProtection="1">
      <alignment horizontal="center" vertical="center"/>
      <protection locked="0"/>
    </xf>
    <xf numFmtId="0" fontId="74" fillId="34" borderId="0" xfId="62" applyFont="1" applyFill="1" applyAlignment="1" applyProtection="1">
      <alignment horizontal="center" vertical="center"/>
      <protection locked="0"/>
    </xf>
    <xf numFmtId="0" fontId="74" fillId="35" borderId="0" xfId="62" applyFont="1" applyFill="1" applyAlignment="1" applyProtection="1">
      <alignment horizontal="center" vertical="center"/>
      <protection locked="0"/>
    </xf>
    <xf numFmtId="0" fontId="74" fillId="0" borderId="0" xfId="62" applyFont="1" applyFill="1" applyAlignment="1">
      <alignment horizontal="center" vertical="center"/>
    </xf>
    <xf numFmtId="20" fontId="73" fillId="35" borderId="13" xfId="62" applyNumberFormat="1" applyFont="1" applyFill="1" applyBorder="1" applyAlignment="1" applyProtection="1">
      <alignment horizontal="center" vertical="center"/>
      <protection locked="0"/>
    </xf>
    <xf numFmtId="20" fontId="73" fillId="35" borderId="11" xfId="62" applyNumberFormat="1" applyFont="1" applyFill="1" applyBorder="1" applyAlignment="1" applyProtection="1">
      <alignment horizontal="center" vertical="center"/>
      <protection locked="0"/>
    </xf>
    <xf numFmtId="20" fontId="73" fillId="35" borderId="10" xfId="62" applyNumberFormat="1" applyFont="1" applyFill="1" applyBorder="1" applyAlignment="1" applyProtection="1">
      <alignment horizontal="center" vertical="center"/>
      <protection locked="0"/>
    </xf>
    <xf numFmtId="4" fontId="73" fillId="0" borderId="13" xfId="62" applyNumberFormat="1" applyFont="1" applyBorder="1" applyAlignment="1">
      <alignment horizontal="center" vertical="center"/>
    </xf>
    <xf numFmtId="4" fontId="73" fillId="0" borderId="10" xfId="62" applyNumberFormat="1" applyFont="1" applyBorder="1" applyAlignment="1">
      <alignment horizontal="center" vertical="center"/>
    </xf>
    <xf numFmtId="0" fontId="73" fillId="0" borderId="202" xfId="62" applyFont="1" applyBorder="1" applyAlignment="1">
      <alignment horizontal="center" vertical="center"/>
    </xf>
    <xf numFmtId="0" fontId="73" fillId="0" borderId="205" xfId="62" applyFont="1" applyBorder="1" applyAlignment="1">
      <alignment horizontal="center" vertical="center"/>
    </xf>
    <xf numFmtId="0" fontId="73" fillId="0" borderId="208" xfId="62" applyFont="1" applyBorder="1" applyAlignment="1">
      <alignment horizontal="center" vertical="center"/>
    </xf>
    <xf numFmtId="0" fontId="73" fillId="0" borderId="156" xfId="62" applyFont="1" applyBorder="1" applyAlignment="1">
      <alignment horizontal="center" vertical="center" wrapText="1"/>
    </xf>
    <xf numFmtId="0" fontId="73" fillId="0" borderId="138" xfId="62" applyFont="1" applyBorder="1" applyAlignment="1">
      <alignment horizontal="center" vertical="center" wrapText="1"/>
    </xf>
    <xf numFmtId="0" fontId="73" fillId="0" borderId="203" xfId="62" applyFont="1" applyBorder="1" applyAlignment="1">
      <alignment horizontal="center" vertical="center" wrapText="1"/>
    </xf>
    <xf numFmtId="0" fontId="73" fillId="0" borderId="206" xfId="62" applyFont="1" applyBorder="1" applyAlignment="1">
      <alignment horizontal="center" vertical="center" wrapText="1"/>
    </xf>
    <xf numFmtId="0" fontId="73" fillId="0" borderId="0" xfId="62" applyFont="1" applyBorder="1" applyAlignment="1">
      <alignment horizontal="center" vertical="center" wrapText="1"/>
    </xf>
    <xf numFmtId="0" fontId="73" fillId="0" borderId="54" xfId="62" applyFont="1" applyBorder="1" applyAlignment="1">
      <alignment horizontal="center" vertical="center" wrapText="1"/>
    </xf>
    <xf numFmtId="0" fontId="73" fillId="0" borderId="209" xfId="62" applyFont="1" applyBorder="1" applyAlignment="1">
      <alignment horizontal="center" vertical="center" wrapText="1"/>
    </xf>
    <xf numFmtId="0" fontId="73" fillId="0" borderId="210" xfId="62" applyFont="1" applyBorder="1" applyAlignment="1">
      <alignment horizontal="center" vertical="center" wrapText="1"/>
    </xf>
    <xf numFmtId="0" fontId="73" fillId="0" borderId="211" xfId="62" applyFont="1" applyBorder="1" applyAlignment="1">
      <alignment horizontal="center" vertical="center" wrapText="1"/>
    </xf>
    <xf numFmtId="0" fontId="77" fillId="0" borderId="204" xfId="62" applyFont="1" applyBorder="1" applyAlignment="1">
      <alignment horizontal="center" vertical="center" wrapText="1"/>
    </xf>
    <xf numFmtId="0" fontId="77" fillId="0" borderId="27" xfId="62" applyFont="1" applyBorder="1" applyAlignment="1">
      <alignment horizontal="center" vertical="center" wrapText="1"/>
    </xf>
    <xf numFmtId="0" fontId="77" fillId="0" borderId="212" xfId="62" applyFont="1" applyBorder="1" applyAlignment="1">
      <alignment horizontal="center" vertical="center" wrapText="1"/>
    </xf>
    <xf numFmtId="0" fontId="73" fillId="0" borderId="139" xfId="62" applyFont="1" applyBorder="1" applyAlignment="1">
      <alignment horizontal="center" vertical="center" wrapText="1"/>
    </xf>
    <xf numFmtId="0" fontId="73" fillId="0" borderId="22" xfId="62" applyFont="1" applyBorder="1" applyAlignment="1">
      <alignment horizontal="center" vertical="center" wrapText="1"/>
    </xf>
    <xf numFmtId="0" fontId="73" fillId="0" borderId="213" xfId="62" applyFont="1" applyBorder="1" applyAlignment="1">
      <alignment horizontal="center" vertical="center" wrapText="1"/>
    </xf>
    <xf numFmtId="0" fontId="73" fillId="0" borderId="143" xfId="62" applyFont="1" applyBorder="1" applyAlignment="1">
      <alignment horizontal="center" vertical="center" wrapText="1"/>
    </xf>
    <xf numFmtId="0" fontId="73" fillId="0" borderId="117" xfId="62" applyFont="1" applyBorder="1" applyAlignment="1">
      <alignment horizontal="center" vertical="center" wrapText="1"/>
    </xf>
    <xf numFmtId="0" fontId="73" fillId="0" borderId="214" xfId="62" applyFont="1" applyBorder="1" applyAlignment="1">
      <alignment horizontal="center" vertical="center" wrapText="1"/>
    </xf>
    <xf numFmtId="0" fontId="77" fillId="0" borderId="156" xfId="62" applyFont="1" applyBorder="1" applyAlignment="1">
      <alignment horizontal="center" vertical="center" wrapText="1"/>
    </xf>
    <xf numFmtId="0" fontId="77" fillId="0" borderId="138" xfId="62" applyFont="1" applyBorder="1" applyAlignment="1">
      <alignment horizontal="center" vertical="center" wrapText="1"/>
    </xf>
    <xf numFmtId="0" fontId="77" fillId="0" borderId="143" xfId="62" applyFont="1" applyBorder="1" applyAlignment="1">
      <alignment horizontal="center" vertical="center" wrapText="1"/>
    </xf>
    <xf numFmtId="0" fontId="77" fillId="0" borderId="206" xfId="62" applyFont="1" applyBorder="1" applyAlignment="1">
      <alignment horizontal="center" vertical="center" wrapText="1"/>
    </xf>
    <xf numFmtId="0" fontId="77" fillId="0" borderId="0" xfId="62" applyFont="1" applyBorder="1" applyAlignment="1">
      <alignment horizontal="center" vertical="center" wrapText="1"/>
    </xf>
    <xf numFmtId="0" fontId="77" fillId="0" borderId="117" xfId="62" applyFont="1" applyBorder="1" applyAlignment="1">
      <alignment horizontal="center" vertical="center" wrapText="1"/>
    </xf>
    <xf numFmtId="0" fontId="77" fillId="0" borderId="209" xfId="62" applyFont="1" applyBorder="1" applyAlignment="1">
      <alignment horizontal="center" vertical="center" wrapText="1"/>
    </xf>
    <xf numFmtId="0" fontId="77" fillId="0" borderId="210" xfId="62" applyFont="1" applyBorder="1" applyAlignment="1">
      <alignment horizontal="center" vertical="center" wrapText="1"/>
    </xf>
    <xf numFmtId="0" fontId="77" fillId="0" borderId="214" xfId="62" applyFont="1" applyBorder="1" applyAlignment="1">
      <alignment horizontal="center" vertical="center" wrapText="1"/>
    </xf>
    <xf numFmtId="0" fontId="73" fillId="0" borderId="156" xfId="62" quotePrefix="1" applyFont="1" applyBorder="1" applyAlignment="1" applyProtection="1">
      <alignment horizontal="center" vertical="center"/>
    </xf>
    <xf numFmtId="0" fontId="73" fillId="0" borderId="138" xfId="62" applyFont="1" applyBorder="1" applyAlignment="1" applyProtection="1">
      <alignment horizontal="center" vertical="center"/>
    </xf>
    <xf numFmtId="0" fontId="73" fillId="0" borderId="143" xfId="62" applyFont="1" applyBorder="1" applyAlignment="1" applyProtection="1">
      <alignment horizontal="center" vertical="center"/>
    </xf>
    <xf numFmtId="0" fontId="73" fillId="0" borderId="215" xfId="62" applyFont="1" applyBorder="1" applyAlignment="1">
      <alignment horizontal="center" vertical="center" shrinkToFit="1"/>
    </xf>
    <xf numFmtId="0" fontId="73" fillId="0" borderId="225" xfId="62" applyFont="1" applyBorder="1" applyAlignment="1">
      <alignment horizontal="center" vertical="center" shrinkToFit="1"/>
    </xf>
    <xf numFmtId="0" fontId="73" fillId="33" borderId="156" xfId="62" applyFont="1" applyFill="1" applyBorder="1" applyAlignment="1" applyProtection="1">
      <alignment horizontal="center" vertical="center"/>
      <protection locked="0"/>
    </xf>
    <xf numFmtId="0" fontId="73" fillId="33" borderId="138" xfId="62" applyFont="1" applyFill="1" applyBorder="1" applyAlignment="1" applyProtection="1">
      <alignment horizontal="center" vertical="center"/>
      <protection locked="0"/>
    </xf>
    <xf numFmtId="0" fontId="73" fillId="33" borderId="203" xfId="62" applyFont="1" applyFill="1" applyBorder="1" applyAlignment="1" applyProtection="1">
      <alignment horizontal="center" vertical="center"/>
      <protection locked="0"/>
    </xf>
    <xf numFmtId="0" fontId="73" fillId="33" borderId="206" xfId="62" applyFont="1" applyFill="1" applyBorder="1" applyAlignment="1" applyProtection="1">
      <alignment horizontal="center" vertical="center"/>
      <protection locked="0"/>
    </xf>
    <xf numFmtId="0" fontId="73" fillId="33" borderId="0" xfId="62" applyFont="1" applyFill="1" applyBorder="1" applyAlignment="1" applyProtection="1">
      <alignment horizontal="center" vertical="center"/>
      <protection locked="0"/>
    </xf>
    <xf numFmtId="0" fontId="73" fillId="33" borderId="54" xfId="62" applyFont="1" applyFill="1" applyBorder="1" applyAlignment="1" applyProtection="1">
      <alignment horizontal="center" vertical="center"/>
      <protection locked="0"/>
    </xf>
    <xf numFmtId="0" fontId="73" fillId="33" borderId="230" xfId="62" applyFont="1" applyFill="1" applyBorder="1" applyAlignment="1" applyProtection="1">
      <alignment horizontal="center" vertical="center"/>
      <protection locked="0"/>
    </xf>
    <xf numFmtId="0" fontId="73" fillId="33" borderId="18" xfId="62" applyFont="1" applyFill="1" applyBorder="1" applyAlignment="1" applyProtection="1">
      <alignment horizontal="center" vertical="center"/>
      <protection locked="0"/>
    </xf>
    <xf numFmtId="0" fontId="73" fillId="33" borderId="66" xfId="62" applyFont="1" applyFill="1" applyBorder="1" applyAlignment="1" applyProtection="1">
      <alignment horizontal="center" vertical="center"/>
      <protection locked="0"/>
    </xf>
    <xf numFmtId="0" fontId="73" fillId="33" borderId="204" xfId="62" applyFont="1" applyFill="1" applyBorder="1" applyAlignment="1" applyProtection="1">
      <alignment horizontal="center" vertical="center" wrapText="1"/>
      <protection locked="0"/>
    </xf>
    <xf numFmtId="0" fontId="73" fillId="34" borderId="27" xfId="62" applyFont="1" applyFill="1" applyBorder="1" applyAlignment="1" applyProtection="1">
      <alignment horizontal="center" vertical="center" wrapText="1"/>
      <protection locked="0"/>
    </xf>
    <xf numFmtId="0" fontId="73" fillId="33" borderId="166" xfId="62" applyFont="1" applyFill="1" applyBorder="1" applyAlignment="1" applyProtection="1">
      <alignment horizontal="center" vertical="center" shrinkToFit="1"/>
      <protection locked="0"/>
    </xf>
    <xf numFmtId="0" fontId="73" fillId="34" borderId="165" xfId="62" applyFont="1" applyFill="1" applyBorder="1" applyAlignment="1" applyProtection="1">
      <alignment horizontal="center" vertical="center" shrinkToFit="1"/>
      <protection locked="0"/>
    </xf>
    <xf numFmtId="0" fontId="73" fillId="34" borderId="163" xfId="62" applyFont="1" applyFill="1" applyBorder="1" applyAlignment="1" applyProtection="1">
      <alignment horizontal="center" vertical="center" shrinkToFit="1"/>
      <protection locked="0"/>
    </xf>
    <xf numFmtId="0" fontId="73" fillId="34" borderId="13" xfId="62" applyFont="1" applyFill="1" applyBorder="1" applyAlignment="1" applyProtection="1">
      <alignment horizontal="center" vertical="center" shrinkToFit="1"/>
      <protection locked="0"/>
    </xf>
    <xf numFmtId="0" fontId="73" fillId="34" borderId="11" xfId="62" applyFont="1" applyFill="1" applyBorder="1" applyAlignment="1" applyProtection="1">
      <alignment horizontal="center" vertical="center" shrinkToFit="1"/>
      <protection locked="0"/>
    </xf>
    <xf numFmtId="0" fontId="73" fillId="34" borderId="10" xfId="62" applyFont="1" applyFill="1" applyBorder="1" applyAlignment="1" applyProtection="1">
      <alignment horizontal="center" vertical="center" shrinkToFit="1"/>
      <protection locked="0"/>
    </xf>
    <xf numFmtId="0" fontId="73" fillId="35" borderId="139" xfId="62" applyFont="1" applyFill="1" applyBorder="1" applyAlignment="1" applyProtection="1">
      <alignment horizontal="center" vertical="center" wrapText="1"/>
      <protection locked="0"/>
    </xf>
    <xf numFmtId="0" fontId="73" fillId="35" borderId="138" xfId="62" applyFont="1" applyFill="1" applyBorder="1" applyAlignment="1" applyProtection="1">
      <alignment horizontal="center" vertical="center" wrapText="1"/>
      <protection locked="0"/>
    </xf>
    <xf numFmtId="0" fontId="73" fillId="35" borderId="143" xfId="62" applyFont="1" applyFill="1" applyBorder="1" applyAlignment="1" applyProtection="1">
      <alignment horizontal="center" vertical="center" wrapText="1"/>
      <protection locked="0"/>
    </xf>
    <xf numFmtId="0" fontId="73" fillId="35" borderId="22" xfId="62" applyFont="1" applyFill="1" applyBorder="1" applyAlignment="1" applyProtection="1">
      <alignment horizontal="center" vertical="center" wrapText="1"/>
      <protection locked="0"/>
    </xf>
    <xf numFmtId="0" fontId="73" fillId="35" borderId="0" xfId="62" applyFont="1" applyFill="1" applyBorder="1" applyAlignment="1" applyProtection="1">
      <alignment horizontal="center" vertical="center" wrapText="1"/>
      <protection locked="0"/>
    </xf>
    <xf numFmtId="0" fontId="73" fillId="35" borderId="117" xfId="62" applyFont="1" applyFill="1" applyBorder="1" applyAlignment="1" applyProtection="1">
      <alignment horizontal="center" vertical="center" wrapText="1"/>
      <protection locked="0"/>
    </xf>
    <xf numFmtId="0" fontId="80" fillId="0" borderId="216" xfId="62" applyFont="1" applyFill="1" applyBorder="1" applyAlignment="1">
      <alignment horizontal="center" vertical="center" wrapText="1"/>
    </xf>
    <xf numFmtId="0" fontId="80" fillId="0" borderId="217" xfId="62" applyFont="1" applyFill="1" applyBorder="1" applyAlignment="1">
      <alignment horizontal="center" vertical="center" wrapText="1"/>
    </xf>
    <xf numFmtId="0" fontId="80" fillId="0" borderId="218" xfId="62" applyFont="1" applyFill="1" applyBorder="1" applyAlignment="1">
      <alignment horizontal="center" vertical="center" wrapText="1"/>
    </xf>
    <xf numFmtId="0" fontId="79" fillId="36" borderId="156" xfId="62" applyFont="1" applyFill="1" applyBorder="1" applyAlignment="1">
      <alignment horizontal="center" vertical="center" wrapText="1"/>
    </xf>
    <xf numFmtId="0" fontId="79" fillId="36" borderId="203" xfId="62" applyFont="1" applyFill="1" applyBorder="1" applyAlignment="1">
      <alignment horizontal="center" vertical="center" wrapText="1"/>
    </xf>
    <xf numFmtId="0" fontId="79" fillId="36" borderId="206" xfId="62" applyFont="1" applyFill="1" applyBorder="1" applyAlignment="1">
      <alignment horizontal="center" vertical="center" wrapText="1"/>
    </xf>
    <xf numFmtId="0" fontId="79" fillId="36" borderId="54" xfId="62" applyFont="1" applyFill="1" applyBorder="1" applyAlignment="1">
      <alignment horizontal="center" vertical="center" wrapText="1"/>
    </xf>
    <xf numFmtId="0" fontId="79" fillId="36" borderId="209" xfId="62" applyFont="1" applyFill="1" applyBorder="1" applyAlignment="1">
      <alignment horizontal="center" vertical="center" wrapText="1"/>
    </xf>
    <xf numFmtId="0" fontId="79" fillId="36" borderId="211" xfId="62" applyFont="1" applyFill="1" applyBorder="1" applyAlignment="1">
      <alignment horizontal="center" vertical="center" wrapText="1"/>
    </xf>
    <xf numFmtId="0" fontId="79" fillId="36" borderId="139" xfId="62" applyFont="1" applyFill="1" applyBorder="1" applyAlignment="1">
      <alignment horizontal="center" vertical="center" wrapText="1"/>
    </xf>
    <xf numFmtId="0" fontId="79" fillId="36" borderId="143" xfId="62" applyFont="1" applyFill="1" applyBorder="1" applyAlignment="1">
      <alignment horizontal="center" vertical="center" wrapText="1"/>
    </xf>
    <xf numFmtId="0" fontId="79" fillId="36" borderId="22" xfId="62" applyFont="1" applyFill="1" applyBorder="1" applyAlignment="1">
      <alignment horizontal="center" vertical="center" wrapText="1"/>
    </xf>
    <xf numFmtId="0" fontId="79" fillId="36" borderId="117" xfId="62" applyFont="1" applyFill="1" applyBorder="1" applyAlignment="1">
      <alignment horizontal="center" vertical="center" wrapText="1"/>
    </xf>
    <xf numFmtId="0" fontId="79" fillId="36" borderId="213" xfId="62" applyFont="1" applyFill="1" applyBorder="1" applyAlignment="1">
      <alignment horizontal="center" vertical="center" wrapText="1"/>
    </xf>
    <xf numFmtId="0" fontId="79" fillId="36" borderId="214" xfId="62" applyFont="1" applyFill="1" applyBorder="1" applyAlignment="1">
      <alignment horizontal="center" vertical="center" wrapText="1"/>
    </xf>
    <xf numFmtId="0" fontId="76" fillId="0" borderId="156" xfId="62" applyFont="1" applyBorder="1" applyAlignment="1">
      <alignment horizontal="center" vertical="center" wrapText="1"/>
    </xf>
    <xf numFmtId="0" fontId="76" fillId="0" borderId="138" xfId="62" applyFont="1" applyBorder="1" applyAlignment="1">
      <alignment horizontal="center" vertical="center" wrapText="1"/>
    </xf>
    <xf numFmtId="0" fontId="76" fillId="0" borderId="143" xfId="62" applyFont="1" applyBorder="1" applyAlignment="1">
      <alignment horizontal="center" vertical="center" wrapText="1"/>
    </xf>
    <xf numFmtId="0" fontId="76" fillId="0" borderId="206" xfId="62" applyFont="1" applyBorder="1" applyAlignment="1">
      <alignment horizontal="center" vertical="center" wrapText="1"/>
    </xf>
    <xf numFmtId="0" fontId="76" fillId="0" borderId="0" xfId="62" applyFont="1" applyBorder="1" applyAlignment="1">
      <alignment horizontal="center" vertical="center" wrapText="1"/>
    </xf>
    <xf numFmtId="0" fontId="76" fillId="0" borderId="117" xfId="62" applyFont="1" applyBorder="1" applyAlignment="1">
      <alignment horizontal="center" vertical="center" wrapText="1"/>
    </xf>
    <xf numFmtId="0" fontId="76" fillId="0" borderId="209" xfId="62" applyFont="1" applyBorder="1" applyAlignment="1">
      <alignment horizontal="center" vertical="center" wrapText="1"/>
    </xf>
    <xf numFmtId="0" fontId="76" fillId="0" borderId="210" xfId="62" applyFont="1" applyBorder="1" applyAlignment="1">
      <alignment horizontal="center" vertical="center" wrapText="1"/>
    </xf>
    <xf numFmtId="0" fontId="76" fillId="0" borderId="214" xfId="62" applyFont="1" applyBorder="1" applyAlignment="1">
      <alignment horizontal="center" vertical="center" wrapText="1"/>
    </xf>
    <xf numFmtId="0" fontId="73" fillId="0" borderId="207" xfId="62" applyFont="1" applyBorder="1" applyAlignment="1">
      <alignment horizontal="center" vertical="center"/>
    </xf>
    <xf numFmtId="0" fontId="73" fillId="0" borderId="11" xfId="62" applyFont="1" applyBorder="1" applyAlignment="1">
      <alignment horizontal="center" vertical="center"/>
    </xf>
    <xf numFmtId="0" fontId="73" fillId="0" borderId="197" xfId="62" applyFont="1" applyBorder="1" applyAlignment="1">
      <alignment horizontal="center" vertical="center"/>
    </xf>
    <xf numFmtId="0" fontId="73" fillId="36" borderId="207" xfId="62" applyFont="1" applyFill="1" applyBorder="1" applyAlignment="1">
      <alignment horizontal="center" vertical="center"/>
    </xf>
    <xf numFmtId="0" fontId="73" fillId="36" borderId="11" xfId="62" applyFont="1" applyFill="1" applyBorder="1" applyAlignment="1">
      <alignment horizontal="center" vertical="center"/>
    </xf>
    <xf numFmtId="0" fontId="73" fillId="36" borderId="197" xfId="62" applyFont="1" applyFill="1" applyBorder="1" applyAlignment="1">
      <alignment horizontal="center" vertical="center"/>
    </xf>
    <xf numFmtId="1" fontId="73" fillId="36" borderId="221" xfId="62" applyNumberFormat="1" applyFont="1" applyFill="1" applyBorder="1" applyAlignment="1">
      <alignment horizontal="center" vertical="center" wrapText="1"/>
    </xf>
    <xf numFmtId="1" fontId="73" fillId="36" borderId="222" xfId="62" applyNumberFormat="1" applyFont="1" applyFill="1" applyBorder="1" applyAlignment="1">
      <alignment horizontal="center" vertical="center" wrapText="1"/>
    </xf>
    <xf numFmtId="1" fontId="73" fillId="36" borderId="223" xfId="62" applyNumberFormat="1" applyFont="1" applyFill="1" applyBorder="1" applyAlignment="1">
      <alignment horizontal="center" vertical="center" wrapText="1"/>
    </xf>
    <xf numFmtId="1" fontId="73" fillId="36" borderId="224" xfId="62" applyNumberFormat="1" applyFont="1" applyFill="1" applyBorder="1" applyAlignment="1">
      <alignment horizontal="center" vertical="center" wrapText="1"/>
    </xf>
    <xf numFmtId="0" fontId="73" fillId="35" borderId="156" xfId="62" applyFont="1" applyFill="1" applyBorder="1" applyAlignment="1" applyProtection="1">
      <alignment horizontal="left" vertical="center" wrapText="1"/>
      <protection locked="0"/>
    </xf>
    <xf numFmtId="0" fontId="73" fillId="35" borderId="138" xfId="62" applyFont="1" applyFill="1" applyBorder="1" applyAlignment="1" applyProtection="1">
      <alignment horizontal="left" vertical="center" wrapText="1"/>
      <protection locked="0"/>
    </xf>
    <xf numFmtId="0" fontId="73" fillId="35" borderId="143" xfId="62" applyFont="1" applyFill="1" applyBorder="1" applyAlignment="1" applyProtection="1">
      <alignment horizontal="left" vertical="center" wrapText="1"/>
      <protection locked="0"/>
    </xf>
    <xf numFmtId="0" fontId="73" fillId="35" borderId="206" xfId="62" applyFont="1" applyFill="1" applyBorder="1" applyAlignment="1" applyProtection="1">
      <alignment horizontal="left" vertical="center" wrapText="1"/>
      <protection locked="0"/>
    </xf>
    <xf numFmtId="0" fontId="73" fillId="35" borderId="0" xfId="62" applyFont="1" applyFill="1" applyBorder="1" applyAlignment="1" applyProtection="1">
      <alignment horizontal="left" vertical="center" wrapText="1"/>
      <protection locked="0"/>
    </xf>
    <xf numFmtId="0" fontId="73" fillId="35" borderId="117" xfId="62" applyFont="1" applyFill="1" applyBorder="1" applyAlignment="1" applyProtection="1">
      <alignment horizontal="left" vertical="center" wrapText="1"/>
      <protection locked="0"/>
    </xf>
    <xf numFmtId="0" fontId="73" fillId="35" borderId="230" xfId="62" applyFont="1" applyFill="1" applyBorder="1" applyAlignment="1" applyProtection="1">
      <alignment horizontal="left" vertical="center" wrapText="1"/>
      <protection locked="0"/>
    </xf>
    <xf numFmtId="0" fontId="73" fillId="35" borderId="18" xfId="62" applyFont="1" applyFill="1" applyBorder="1" applyAlignment="1" applyProtection="1">
      <alignment horizontal="left" vertical="center" wrapText="1"/>
      <protection locked="0"/>
    </xf>
    <xf numFmtId="0" fontId="73" fillId="35" borderId="235" xfId="62" applyFont="1" applyFill="1" applyBorder="1" applyAlignment="1" applyProtection="1">
      <alignment horizontal="left" vertical="center" wrapText="1"/>
      <protection locked="0"/>
    </xf>
    <xf numFmtId="0" fontId="80" fillId="0" borderId="226" xfId="62" applyFont="1" applyFill="1" applyBorder="1" applyAlignment="1">
      <alignment horizontal="center" vertical="center" wrapText="1"/>
    </xf>
    <xf numFmtId="0" fontId="80" fillId="0" borderId="96" xfId="62" applyFont="1" applyFill="1" applyBorder="1" applyAlignment="1">
      <alignment horizontal="center" vertical="center" wrapText="1"/>
    </xf>
    <xf numFmtId="0" fontId="80" fillId="0" borderId="227" xfId="62" applyFont="1" applyFill="1" applyBorder="1" applyAlignment="1">
      <alignment horizontal="center" vertical="center" wrapText="1"/>
    </xf>
    <xf numFmtId="188" fontId="73" fillId="36" borderId="226" xfId="62" applyNumberFormat="1" applyFont="1" applyFill="1" applyBorder="1" applyAlignment="1">
      <alignment horizontal="center" vertical="center" wrapText="1"/>
    </xf>
    <xf numFmtId="188" fontId="73" fillId="36" borderId="77" xfId="62" applyNumberFormat="1" applyFont="1" applyFill="1" applyBorder="1" applyAlignment="1">
      <alignment horizontal="center" vertical="center" wrapText="1"/>
    </xf>
    <xf numFmtId="188" fontId="73" fillId="36" borderId="97" xfId="62" applyNumberFormat="1" applyFont="1" applyFill="1" applyBorder="1" applyAlignment="1">
      <alignment horizontal="center" vertical="center" wrapText="1"/>
    </xf>
    <xf numFmtId="188" fontId="73" fillId="36" borderId="227" xfId="62" applyNumberFormat="1" applyFont="1" applyFill="1" applyBorder="1" applyAlignment="1">
      <alignment horizontal="center" vertical="center" wrapText="1"/>
    </xf>
    <xf numFmtId="0" fontId="81" fillId="0" borderId="231" xfId="62" applyFont="1" applyFill="1" applyBorder="1" applyAlignment="1">
      <alignment horizontal="center" vertical="center" wrapText="1"/>
    </xf>
    <xf numFmtId="0" fontId="81" fillId="0" borderId="94" xfId="62" applyFont="1" applyFill="1" applyBorder="1" applyAlignment="1">
      <alignment horizontal="center" vertical="center" wrapText="1"/>
    </xf>
    <xf numFmtId="0" fontId="81" fillId="0" borderId="232" xfId="62" applyFont="1" applyFill="1" applyBorder="1" applyAlignment="1">
      <alignment horizontal="center" vertical="center" wrapText="1"/>
    </xf>
    <xf numFmtId="188" fontId="73" fillId="36" borderId="231" xfId="62" applyNumberFormat="1" applyFont="1" applyFill="1" applyBorder="1" applyAlignment="1">
      <alignment horizontal="center" vertical="center" wrapText="1"/>
    </xf>
    <xf numFmtId="188" fontId="73" fillId="36" borderId="81" xfId="62" applyNumberFormat="1" applyFont="1" applyFill="1" applyBorder="1" applyAlignment="1">
      <alignment horizontal="center" vertical="center" wrapText="1"/>
    </xf>
    <xf numFmtId="188" fontId="73" fillId="36" borderId="169" xfId="62" applyNumberFormat="1" applyFont="1" applyFill="1" applyBorder="1" applyAlignment="1">
      <alignment horizontal="center" vertical="center" wrapText="1"/>
    </xf>
    <xf numFmtId="188" fontId="73" fillId="36" borderId="232" xfId="62" applyNumberFormat="1" applyFont="1" applyFill="1" applyBorder="1" applyAlignment="1">
      <alignment horizontal="center" vertical="center" wrapText="1"/>
    </xf>
    <xf numFmtId="0" fontId="73" fillId="33" borderId="236" xfId="62" applyFont="1" applyFill="1" applyBorder="1" applyAlignment="1" applyProtection="1">
      <alignment horizontal="center" vertical="center"/>
      <protection locked="0"/>
    </xf>
    <xf numFmtId="0" fontId="73" fillId="33" borderId="14" xfId="62" applyFont="1" applyFill="1" applyBorder="1" applyAlignment="1" applyProtection="1">
      <alignment horizontal="center" vertical="center"/>
      <protection locked="0"/>
    </xf>
    <xf numFmtId="0" fontId="73" fillId="33" borderId="31" xfId="62" applyFont="1" applyFill="1" applyBorder="1" applyAlignment="1" applyProtection="1">
      <alignment horizontal="center" vertical="center"/>
      <protection locked="0"/>
    </xf>
    <xf numFmtId="0" fontId="73" fillId="33" borderId="25" xfId="62" applyFont="1" applyFill="1" applyBorder="1" applyAlignment="1" applyProtection="1">
      <alignment horizontal="center" vertical="center" wrapText="1"/>
      <protection locked="0"/>
    </xf>
    <xf numFmtId="0" fontId="73" fillId="34" borderId="26" xfId="62" applyFont="1" applyFill="1" applyBorder="1" applyAlignment="1" applyProtection="1">
      <alignment horizontal="center" vertical="center" wrapText="1"/>
      <protection locked="0"/>
    </xf>
    <xf numFmtId="0" fontId="73" fillId="33" borderId="13" xfId="62" applyFont="1" applyFill="1" applyBorder="1" applyAlignment="1" applyProtection="1">
      <alignment horizontal="center" vertical="center" shrinkToFit="1"/>
      <protection locked="0"/>
    </xf>
    <xf numFmtId="0" fontId="73" fillId="35" borderId="28" xfId="62" applyFont="1" applyFill="1" applyBorder="1" applyAlignment="1" applyProtection="1">
      <alignment horizontal="center" vertical="center" wrapText="1"/>
      <protection locked="0"/>
    </xf>
    <xf numFmtId="0" fontId="73" fillId="35" borderId="14" xfId="62" applyFont="1" applyFill="1" applyBorder="1" applyAlignment="1" applyProtection="1">
      <alignment horizontal="center" vertical="center" wrapText="1"/>
      <protection locked="0"/>
    </xf>
    <xf numFmtId="0" fontId="73" fillId="35" borderId="196" xfId="62" applyFont="1" applyFill="1" applyBorder="1" applyAlignment="1" applyProtection="1">
      <alignment horizontal="center" vertical="center" wrapText="1"/>
      <protection locked="0"/>
    </xf>
    <xf numFmtId="0" fontId="73" fillId="35" borderId="63" xfId="62" applyFont="1" applyFill="1" applyBorder="1" applyAlignment="1" applyProtection="1">
      <alignment horizontal="center" vertical="center" wrapText="1"/>
      <protection locked="0"/>
    </xf>
    <xf numFmtId="0" fontId="73" fillId="35" borderId="18" xfId="62" applyFont="1" applyFill="1" applyBorder="1" applyAlignment="1" applyProtection="1">
      <alignment horizontal="center" vertical="center" wrapText="1"/>
      <protection locked="0"/>
    </xf>
    <xf numFmtId="0" fontId="73" fillId="35" borderId="235" xfId="62" applyFont="1" applyFill="1" applyBorder="1" applyAlignment="1" applyProtection="1">
      <alignment horizontal="center" vertical="center" wrapText="1"/>
      <protection locked="0"/>
    </xf>
    <xf numFmtId="0" fontId="80" fillId="0" borderId="237" xfId="62" applyFont="1" applyFill="1" applyBorder="1" applyAlignment="1">
      <alignment horizontal="center" vertical="center" wrapText="1"/>
    </xf>
    <xf numFmtId="0" fontId="80" fillId="0" borderId="93" xfId="62" applyFont="1" applyFill="1" applyBorder="1" applyAlignment="1">
      <alignment horizontal="center" vertical="center" wrapText="1"/>
    </xf>
    <xf numFmtId="0" fontId="80" fillId="0" borderId="238" xfId="62" applyFont="1" applyFill="1" applyBorder="1" applyAlignment="1">
      <alignment horizontal="center" vertical="center" wrapText="1"/>
    </xf>
    <xf numFmtId="1" fontId="73" fillId="36" borderId="239" xfId="62" applyNumberFormat="1" applyFont="1" applyFill="1" applyBorder="1" applyAlignment="1">
      <alignment horizontal="center" vertical="center" wrapText="1"/>
    </xf>
    <xf numFmtId="1" fontId="73" fillId="36" borderId="240" xfId="62" applyNumberFormat="1" applyFont="1" applyFill="1" applyBorder="1" applyAlignment="1">
      <alignment horizontal="center" vertical="center" wrapText="1"/>
    </xf>
    <xf numFmtId="1" fontId="73" fillId="36" borderId="241" xfId="62" applyNumberFormat="1" applyFont="1" applyFill="1" applyBorder="1" applyAlignment="1">
      <alignment horizontal="center" vertical="center" wrapText="1"/>
    </xf>
    <xf numFmtId="1" fontId="73" fillId="36" borderId="242" xfId="62" applyNumberFormat="1" applyFont="1" applyFill="1" applyBorder="1" applyAlignment="1">
      <alignment horizontal="center" vertical="center" wrapText="1"/>
    </xf>
    <xf numFmtId="0" fontId="73" fillId="35" borderId="236" xfId="62" applyFont="1" applyFill="1" applyBorder="1" applyAlignment="1" applyProtection="1">
      <alignment horizontal="left" vertical="center" wrapText="1"/>
      <protection locked="0"/>
    </xf>
    <xf numFmtId="0" fontId="73" fillId="35" borderId="14" xfId="62" applyFont="1" applyFill="1" applyBorder="1" applyAlignment="1" applyProtection="1">
      <alignment horizontal="left" vertical="center" wrapText="1"/>
      <protection locked="0"/>
    </xf>
    <xf numFmtId="0" fontId="73" fillId="35" borderId="196" xfId="62" applyFont="1" applyFill="1" applyBorder="1" applyAlignment="1" applyProtection="1">
      <alignment horizontal="left" vertical="center" wrapText="1"/>
      <protection locked="0"/>
    </xf>
    <xf numFmtId="0" fontId="73" fillId="33" borderId="236" xfId="62" applyFont="1" applyFill="1" applyBorder="1" applyAlignment="1" applyProtection="1">
      <alignment horizontal="center" vertical="center" shrinkToFit="1"/>
      <protection locked="0"/>
    </xf>
    <xf numFmtId="0" fontId="73" fillId="33" borderId="14" xfId="62" applyFont="1" applyFill="1" applyBorder="1" applyAlignment="1" applyProtection="1">
      <alignment horizontal="center" vertical="center" shrinkToFit="1"/>
      <protection locked="0"/>
    </xf>
    <xf numFmtId="0" fontId="73" fillId="33" borderId="31" xfId="62" applyFont="1" applyFill="1" applyBorder="1" applyAlignment="1" applyProtection="1">
      <alignment horizontal="center" vertical="center" shrinkToFit="1"/>
      <protection locked="0"/>
    </xf>
    <xf numFmtId="0" fontId="73" fillId="33" borderId="206" xfId="62" applyFont="1" applyFill="1" applyBorder="1" applyAlignment="1" applyProtection="1">
      <alignment horizontal="center" vertical="center" shrinkToFit="1"/>
      <protection locked="0"/>
    </xf>
    <xf numFmtId="0" fontId="73" fillId="33" borderId="0" xfId="62" applyFont="1" applyFill="1" applyBorder="1" applyAlignment="1" applyProtection="1">
      <alignment horizontal="center" vertical="center" shrinkToFit="1"/>
      <protection locked="0"/>
    </xf>
    <xf numFmtId="0" fontId="73" fillId="33" borderId="54" xfId="62" applyFont="1" applyFill="1" applyBorder="1" applyAlignment="1" applyProtection="1">
      <alignment horizontal="center" vertical="center" shrinkToFit="1"/>
      <protection locked="0"/>
    </xf>
    <xf numFmtId="0" fontId="73" fillId="33" borderId="230" xfId="62" applyFont="1" applyFill="1" applyBorder="1" applyAlignment="1" applyProtection="1">
      <alignment horizontal="center" vertical="center" shrinkToFit="1"/>
      <protection locked="0"/>
    </xf>
    <xf numFmtId="0" fontId="73" fillId="33" borderId="18" xfId="62" applyFont="1" applyFill="1" applyBorder="1" applyAlignment="1" applyProtection="1">
      <alignment horizontal="center" vertical="center" shrinkToFit="1"/>
      <protection locked="0"/>
    </xf>
    <xf numFmtId="0" fontId="73" fillId="33" borderId="66" xfId="62" applyFont="1" applyFill="1" applyBorder="1" applyAlignment="1" applyProtection="1">
      <alignment horizontal="center" vertical="center" shrinkToFit="1"/>
      <protection locked="0"/>
    </xf>
    <xf numFmtId="0" fontId="76" fillId="0" borderId="18" xfId="62" applyFont="1" applyBorder="1" applyAlignment="1">
      <alignment horizontal="center" vertical="center"/>
    </xf>
    <xf numFmtId="0" fontId="76" fillId="0" borderId="235" xfId="62" applyFont="1" applyBorder="1" applyAlignment="1">
      <alignment horizontal="center" vertical="center"/>
    </xf>
    <xf numFmtId="0" fontId="76" fillId="0" borderId="11" xfId="62" applyFont="1" applyBorder="1" applyAlignment="1">
      <alignment horizontal="center" vertical="center"/>
    </xf>
    <xf numFmtId="0" fontId="76" fillId="0" borderId="197" xfId="62" applyFont="1" applyBorder="1" applyAlignment="1">
      <alignment horizontal="center" vertical="center"/>
    </xf>
    <xf numFmtId="0" fontId="76" fillId="35" borderId="187" xfId="62" applyFont="1" applyFill="1" applyBorder="1" applyAlignment="1" applyProtection="1">
      <alignment horizontal="center" vertical="center"/>
      <protection locked="0"/>
    </xf>
    <xf numFmtId="0" fontId="76" fillId="35" borderId="260" xfId="62" applyFont="1" applyFill="1" applyBorder="1" applyAlignment="1" applyProtection="1">
      <alignment horizontal="center" vertical="center"/>
      <protection locked="0"/>
    </xf>
    <xf numFmtId="0" fontId="73" fillId="0" borderId="243" xfId="62" applyFont="1" applyBorder="1" applyAlignment="1">
      <alignment horizontal="center" vertical="center" shrinkToFit="1"/>
    </xf>
    <xf numFmtId="0" fontId="73" fillId="34" borderId="212" xfId="62" applyFont="1" applyFill="1" applyBorder="1" applyAlignment="1" applyProtection="1">
      <alignment horizontal="center" vertical="center" wrapText="1"/>
      <protection locked="0"/>
    </xf>
    <xf numFmtId="0" fontId="73" fillId="34" borderId="121" xfId="62" applyFont="1" applyFill="1" applyBorder="1" applyAlignment="1" applyProtection="1">
      <alignment horizontal="center" vertical="center" shrinkToFit="1"/>
      <protection locked="0"/>
    </xf>
    <xf numFmtId="0" fontId="73" fillId="34" borderId="187" xfId="62" applyFont="1" applyFill="1" applyBorder="1" applyAlignment="1" applyProtection="1">
      <alignment horizontal="center" vertical="center" shrinkToFit="1"/>
      <protection locked="0"/>
    </xf>
    <xf numFmtId="0" fontId="73" fillId="34" borderId="110" xfId="62" applyFont="1" applyFill="1" applyBorder="1" applyAlignment="1" applyProtection="1">
      <alignment horizontal="center" vertical="center" shrinkToFit="1"/>
      <protection locked="0"/>
    </xf>
    <xf numFmtId="0" fontId="73" fillId="35" borderId="213" xfId="62" applyFont="1" applyFill="1" applyBorder="1" applyAlignment="1" applyProtection="1">
      <alignment horizontal="center" vertical="center" wrapText="1"/>
      <protection locked="0"/>
    </xf>
    <xf numFmtId="0" fontId="73" fillId="35" borderId="210" xfId="62" applyFont="1" applyFill="1" applyBorder="1" applyAlignment="1" applyProtection="1">
      <alignment horizontal="center" vertical="center" wrapText="1"/>
      <protection locked="0"/>
    </xf>
    <xf numFmtId="0" fontId="73" fillId="35" borderId="214" xfId="62" applyFont="1" applyFill="1" applyBorder="1" applyAlignment="1" applyProtection="1">
      <alignment horizontal="center" vertical="center" wrapText="1"/>
      <protection locked="0"/>
    </xf>
    <xf numFmtId="0" fontId="73" fillId="35" borderId="236" xfId="62" applyFont="1" applyFill="1" applyBorder="1" applyAlignment="1" applyProtection="1">
      <alignment horizontal="center" vertical="center" wrapText="1"/>
      <protection locked="0"/>
    </xf>
    <xf numFmtId="0" fontId="73" fillId="35" borderId="206" xfId="62" applyFont="1" applyFill="1" applyBorder="1" applyAlignment="1" applyProtection="1">
      <alignment horizontal="center" vertical="center" wrapText="1"/>
      <protection locked="0"/>
    </xf>
    <xf numFmtId="0" fontId="73" fillId="35" borderId="230" xfId="62" applyFont="1" applyFill="1" applyBorder="1" applyAlignment="1" applyProtection="1">
      <alignment horizontal="center" vertical="center" wrapText="1"/>
      <protection locked="0"/>
    </xf>
    <xf numFmtId="0" fontId="76" fillId="0" borderId="165" xfId="62" applyFont="1" applyFill="1" applyBorder="1" applyAlignment="1">
      <alignment horizontal="left" vertical="center" wrapText="1"/>
    </xf>
    <xf numFmtId="0" fontId="76" fillId="0" borderId="188" xfId="62" applyFont="1" applyFill="1" applyBorder="1" applyAlignment="1">
      <alignment horizontal="left" vertical="center" wrapText="1"/>
    </xf>
    <xf numFmtId="188" fontId="76" fillId="36" borderId="247" xfId="62" applyNumberFormat="1" applyFont="1" applyFill="1" applyBorder="1" applyAlignment="1">
      <alignment horizontal="center" vertical="center" wrapText="1"/>
    </xf>
    <xf numFmtId="188" fontId="76" fillId="36" borderId="163" xfId="62" applyNumberFormat="1" applyFont="1" applyFill="1" applyBorder="1" applyAlignment="1">
      <alignment horizontal="center" vertical="center" wrapText="1"/>
    </xf>
    <xf numFmtId="188" fontId="76" fillId="36" borderId="166" xfId="62" applyNumberFormat="1" applyFont="1" applyFill="1" applyBorder="1" applyAlignment="1">
      <alignment horizontal="center" vertical="center" wrapText="1"/>
    </xf>
    <xf numFmtId="188" fontId="76" fillId="36" borderId="188" xfId="62" applyNumberFormat="1" applyFont="1" applyFill="1" applyBorder="1" applyAlignment="1">
      <alignment horizontal="center" vertical="center" wrapText="1"/>
    </xf>
    <xf numFmtId="0" fontId="77" fillId="0" borderId="250" xfId="62" applyFont="1" applyBorder="1" applyAlignment="1">
      <alignment horizontal="center" vertical="center" wrapText="1"/>
    </xf>
    <xf numFmtId="0" fontId="77" fillId="0" borderId="251" xfId="62" applyFont="1" applyBorder="1" applyAlignment="1">
      <alignment horizontal="center" vertical="center" wrapText="1"/>
    </xf>
    <xf numFmtId="0" fontId="77" fillId="0" borderId="252" xfId="62" applyFont="1" applyBorder="1" applyAlignment="1">
      <alignment horizontal="center" vertical="center" wrapText="1"/>
    </xf>
    <xf numFmtId="0" fontId="77" fillId="0" borderId="253" xfId="62" applyFont="1" applyBorder="1" applyAlignment="1">
      <alignment horizontal="center" vertical="center" wrapText="1"/>
    </xf>
    <xf numFmtId="0" fontId="77" fillId="0" borderId="254" xfId="62" applyFont="1" applyBorder="1" applyAlignment="1">
      <alignment horizontal="center" vertical="center" wrapText="1"/>
    </xf>
    <xf numFmtId="0" fontId="77" fillId="0" borderId="255" xfId="62" applyFont="1" applyBorder="1" applyAlignment="1">
      <alignment horizontal="center" vertical="center" wrapText="1"/>
    </xf>
    <xf numFmtId="0" fontId="77" fillId="0" borderId="261" xfId="62" applyFont="1" applyBorder="1" applyAlignment="1">
      <alignment horizontal="center" vertical="center" wrapText="1"/>
    </xf>
    <xf numFmtId="0" fontId="77" fillId="0" borderId="262" xfId="62" applyFont="1" applyBorder="1" applyAlignment="1">
      <alignment horizontal="center" vertical="center" wrapText="1"/>
    </xf>
    <xf numFmtId="0" fontId="77" fillId="0" borderId="263" xfId="62" applyFont="1" applyBorder="1" applyAlignment="1">
      <alignment horizontal="center" vertical="center" wrapText="1"/>
    </xf>
    <xf numFmtId="0" fontId="76" fillId="0" borderId="11" xfId="62" applyFont="1" applyFill="1" applyBorder="1" applyAlignment="1">
      <alignment horizontal="left" vertical="center" wrapText="1"/>
    </xf>
    <xf numFmtId="0" fontId="76" fillId="0" borderId="197" xfId="62" applyFont="1" applyFill="1" applyBorder="1" applyAlignment="1">
      <alignment horizontal="left" vertical="center" wrapText="1"/>
    </xf>
    <xf numFmtId="188" fontId="76" fillId="36" borderId="236" xfId="62" applyNumberFormat="1" applyFont="1" applyFill="1" applyBorder="1" applyAlignment="1">
      <alignment horizontal="center" vertical="center" wrapText="1"/>
    </xf>
    <xf numFmtId="188" fontId="76" fillId="36" borderId="31" xfId="62" applyNumberFormat="1" applyFont="1" applyFill="1" applyBorder="1" applyAlignment="1">
      <alignment horizontal="center" vertical="center" wrapText="1"/>
    </xf>
    <xf numFmtId="188" fontId="76" fillId="36" borderId="28" xfId="62" applyNumberFormat="1" applyFont="1" applyFill="1" applyBorder="1" applyAlignment="1">
      <alignment horizontal="center" vertical="center" wrapText="1"/>
    </xf>
    <xf numFmtId="188" fontId="76" fillId="36" borderId="196" xfId="62" applyNumberFormat="1" applyFont="1" applyFill="1" applyBorder="1" applyAlignment="1">
      <alignment horizontal="center" vertical="center" wrapText="1"/>
    </xf>
    <xf numFmtId="188" fontId="77" fillId="36" borderId="256" xfId="62" applyNumberFormat="1" applyFont="1" applyFill="1" applyBorder="1" applyAlignment="1">
      <alignment horizontal="center" vertical="center" wrapText="1"/>
    </xf>
    <xf numFmtId="188" fontId="77" fillId="36" borderId="257" xfId="62" applyNumberFormat="1" applyFont="1" applyFill="1" applyBorder="1" applyAlignment="1">
      <alignment horizontal="center" vertical="center" wrapText="1"/>
    </xf>
    <xf numFmtId="188" fontId="77" fillId="36" borderId="258" xfId="62" applyNumberFormat="1" applyFont="1" applyFill="1" applyBorder="1" applyAlignment="1">
      <alignment horizontal="center" vertical="center" wrapText="1"/>
    </xf>
    <xf numFmtId="188" fontId="77" fillId="36" borderId="253" xfId="62" applyNumberFormat="1" applyFont="1" applyFill="1" applyBorder="1" applyAlignment="1">
      <alignment horizontal="center" vertical="center" wrapText="1"/>
    </xf>
    <xf numFmtId="188" fontId="77" fillId="36" borderId="254" xfId="62" applyNumberFormat="1" applyFont="1" applyFill="1" applyBorder="1" applyAlignment="1">
      <alignment horizontal="center" vertical="center" wrapText="1"/>
    </xf>
    <xf numFmtId="188" fontId="77" fillId="36" borderId="255" xfId="62" applyNumberFormat="1" applyFont="1" applyFill="1" applyBorder="1" applyAlignment="1">
      <alignment horizontal="center" vertical="center" wrapText="1"/>
    </xf>
    <xf numFmtId="188" fontId="77" fillId="36" borderId="261" xfId="62" applyNumberFormat="1" applyFont="1" applyFill="1" applyBorder="1" applyAlignment="1">
      <alignment horizontal="center" vertical="center" wrapText="1"/>
    </xf>
    <xf numFmtId="188" fontId="77" fillId="36" borderId="262" xfId="62" applyNumberFormat="1" applyFont="1" applyFill="1" applyBorder="1" applyAlignment="1">
      <alignment horizontal="center" vertical="center" wrapText="1"/>
    </xf>
    <xf numFmtId="188" fontId="77" fillId="36" borderId="263" xfId="62" applyNumberFormat="1" applyFont="1" applyFill="1" applyBorder="1" applyAlignment="1">
      <alignment horizontal="center" vertical="center" wrapText="1"/>
    </xf>
    <xf numFmtId="0" fontId="73" fillId="35" borderId="209" xfId="62" applyFont="1" applyFill="1" applyBorder="1" applyAlignment="1" applyProtection="1">
      <alignment horizontal="center" vertical="center" wrapText="1"/>
      <protection locked="0"/>
    </xf>
    <xf numFmtId="0" fontId="81" fillId="0" borderId="244" xfId="62" applyFont="1" applyFill="1" applyBorder="1" applyAlignment="1">
      <alignment horizontal="center" vertical="center" wrapText="1"/>
    </xf>
    <xf numFmtId="0" fontId="81" fillId="0" borderId="245" xfId="62" applyFont="1" applyFill="1" applyBorder="1" applyAlignment="1">
      <alignment horizontal="center" vertical="center" wrapText="1"/>
    </xf>
    <xf numFmtId="0" fontId="81" fillId="0" borderId="246" xfId="62" applyFont="1" applyFill="1" applyBorder="1" applyAlignment="1">
      <alignment horizontal="center" vertical="center" wrapText="1"/>
    </xf>
    <xf numFmtId="0" fontId="76" fillId="0" borderId="187" xfId="62" applyFont="1" applyFill="1" applyBorder="1" applyAlignment="1">
      <alignment horizontal="left" vertical="center" wrapText="1"/>
    </xf>
    <xf numFmtId="0" fontId="76" fillId="0" borderId="260" xfId="62" applyFont="1" applyFill="1" applyBorder="1" applyAlignment="1">
      <alignment horizontal="left" vertical="center" wrapText="1"/>
    </xf>
    <xf numFmtId="188" fontId="73" fillId="36" borderId="239" xfId="62" applyNumberFormat="1" applyFont="1" applyFill="1" applyBorder="1" applyAlignment="1">
      <alignment horizontal="center" vertical="center" wrapText="1"/>
    </xf>
    <xf numFmtId="188" fontId="73" fillId="36" borderId="240" xfId="62" applyNumberFormat="1" applyFont="1" applyFill="1" applyBorder="1" applyAlignment="1">
      <alignment horizontal="center" vertical="center" wrapText="1"/>
    </xf>
    <xf numFmtId="188" fontId="73" fillId="36" borderId="241" xfId="62" applyNumberFormat="1" applyFont="1" applyFill="1" applyBorder="1" applyAlignment="1">
      <alignment horizontal="center" vertical="center" wrapText="1"/>
    </xf>
    <xf numFmtId="188" fontId="73" fillId="36" borderId="242" xfId="62" applyNumberFormat="1" applyFont="1" applyFill="1" applyBorder="1" applyAlignment="1">
      <alignment horizontal="center" vertical="center" wrapText="1"/>
    </xf>
    <xf numFmtId="188" fontId="73" fillId="36" borderId="221" xfId="62" applyNumberFormat="1" applyFont="1" applyFill="1" applyBorder="1" applyAlignment="1">
      <alignment horizontal="center" vertical="center" wrapText="1"/>
    </xf>
    <xf numFmtId="188" fontId="73" fillId="36" borderId="222" xfId="62" applyNumberFormat="1" applyFont="1" applyFill="1" applyBorder="1" applyAlignment="1">
      <alignment horizontal="center" vertical="center" wrapText="1"/>
    </xf>
    <xf numFmtId="188" fontId="73" fillId="36" borderId="223" xfId="62" applyNumberFormat="1" applyFont="1" applyFill="1" applyBorder="1" applyAlignment="1">
      <alignment horizontal="center" vertical="center" wrapText="1"/>
    </xf>
    <xf numFmtId="188" fontId="73" fillId="36" borderId="224" xfId="62" applyNumberFormat="1" applyFont="1" applyFill="1" applyBorder="1" applyAlignment="1">
      <alignment horizontal="center" vertical="center" wrapText="1"/>
    </xf>
    <xf numFmtId="188" fontId="73" fillId="36" borderId="267" xfId="62" applyNumberFormat="1" applyFont="1" applyFill="1" applyBorder="1" applyAlignment="1">
      <alignment horizontal="center" vertical="center" wrapText="1"/>
    </xf>
    <xf numFmtId="188" fontId="73" fillId="36" borderId="268" xfId="62" applyNumberFormat="1" applyFont="1" applyFill="1" applyBorder="1" applyAlignment="1">
      <alignment horizontal="center" vertical="center" wrapText="1"/>
    </xf>
    <xf numFmtId="188" fontId="73" fillId="36" borderId="269" xfId="62" applyNumberFormat="1" applyFont="1" applyFill="1" applyBorder="1" applyAlignment="1">
      <alignment horizontal="center" vertical="center" wrapText="1"/>
    </xf>
    <xf numFmtId="188" fontId="73" fillId="36" borderId="270" xfId="62" applyNumberFormat="1" applyFont="1" applyFill="1" applyBorder="1" applyAlignment="1">
      <alignment horizontal="center" vertical="center" wrapText="1"/>
    </xf>
    <xf numFmtId="0" fontId="73" fillId="0" borderId="264" xfId="62" applyFont="1" applyBorder="1" applyAlignment="1">
      <alignment horizontal="center" vertical="center" shrinkToFit="1"/>
    </xf>
    <xf numFmtId="0" fontId="73" fillId="33" borderId="27" xfId="62" applyFont="1" applyFill="1" applyBorder="1" applyAlignment="1" applyProtection="1">
      <alignment horizontal="center" vertical="center" wrapText="1"/>
      <protection locked="0"/>
    </xf>
    <xf numFmtId="0" fontId="73" fillId="33" borderId="63" xfId="62" applyFont="1" applyFill="1" applyBorder="1" applyAlignment="1" applyProtection="1">
      <alignment horizontal="center" vertical="center" shrinkToFit="1"/>
      <protection locked="0"/>
    </xf>
    <xf numFmtId="0" fontId="73" fillId="34" borderId="18" xfId="62" applyFont="1" applyFill="1" applyBorder="1" applyAlignment="1" applyProtection="1">
      <alignment horizontal="center" vertical="center" shrinkToFit="1"/>
      <protection locked="0"/>
    </xf>
    <xf numFmtId="0" fontId="73" fillId="34" borderId="66" xfId="62" applyFont="1" applyFill="1" applyBorder="1" applyAlignment="1" applyProtection="1">
      <alignment horizontal="center" vertical="center" shrinkToFit="1"/>
      <protection locked="0"/>
    </xf>
    <xf numFmtId="0" fontId="80" fillId="0" borderId="265" xfId="62" applyFont="1" applyFill="1" applyBorder="1" applyAlignment="1">
      <alignment horizontal="center" vertical="center" wrapText="1"/>
    </xf>
    <xf numFmtId="0" fontId="80" fillId="0" borderId="95" xfId="62" applyFont="1" applyFill="1" applyBorder="1" applyAlignment="1">
      <alignment horizontal="center" vertical="center" wrapText="1"/>
    </xf>
    <xf numFmtId="0" fontId="80" fillId="0" borderId="266" xfId="62" applyFont="1" applyFill="1" applyBorder="1" applyAlignment="1">
      <alignment horizontal="center" vertical="center" wrapText="1"/>
    </xf>
    <xf numFmtId="0" fontId="84" fillId="36" borderId="15" xfId="62" applyFont="1" applyFill="1" applyBorder="1" applyAlignment="1" applyProtection="1">
      <alignment horizontal="center" vertical="center"/>
    </xf>
    <xf numFmtId="0" fontId="77" fillId="36" borderId="0" xfId="62" applyFont="1" applyFill="1" applyBorder="1" applyAlignment="1">
      <alignment horizontal="left" vertical="center" indent="1"/>
    </xf>
    <xf numFmtId="0" fontId="93" fillId="36" borderId="202" xfId="62" applyFont="1" applyFill="1" applyBorder="1" applyAlignment="1">
      <alignment horizontal="center" vertical="center"/>
    </xf>
    <xf numFmtId="0" fontId="93" fillId="36" borderId="205" xfId="62" applyFont="1" applyFill="1" applyBorder="1" applyAlignment="1">
      <alignment horizontal="center" vertical="center"/>
    </xf>
    <xf numFmtId="0" fontId="93" fillId="36" borderId="208" xfId="62" applyFont="1" applyFill="1" applyBorder="1" applyAlignment="1">
      <alignment horizontal="center" vertical="center"/>
    </xf>
    <xf numFmtId="0" fontId="15" fillId="0" borderId="25" xfId="0" applyFont="1" applyFill="1" applyBorder="1" applyAlignment="1">
      <alignment horizontal="left" vertical="center" wrapText="1"/>
    </xf>
    <xf numFmtId="0" fontId="15" fillId="0" borderId="27"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28" fillId="0" borderId="0" xfId="50" applyFont="1" applyAlignment="1">
      <alignment horizontal="left" vertical="center"/>
    </xf>
    <xf numFmtId="0" fontId="12" fillId="24" borderId="13" xfId="50" applyFont="1" applyFill="1" applyBorder="1" applyAlignment="1">
      <alignment horizontal="center" vertical="center" wrapText="1"/>
    </xf>
    <xf numFmtId="0" fontId="12" fillId="24" borderId="10" xfId="50" applyFont="1" applyFill="1" applyBorder="1" applyAlignment="1">
      <alignment horizontal="center" vertical="center" wrapText="1"/>
    </xf>
    <xf numFmtId="0" fontId="9" fillId="0" borderId="25" xfId="50" applyFont="1" applyBorder="1" applyAlignment="1">
      <alignment horizontal="center" vertical="center"/>
    </xf>
    <xf numFmtId="0" fontId="9" fillId="0" borderId="27" xfId="50" applyFont="1" applyBorder="1" applyAlignment="1">
      <alignment horizontal="center" vertical="center"/>
    </xf>
    <xf numFmtId="0" fontId="9" fillId="0" borderId="26" xfId="50" applyFont="1" applyBorder="1" applyAlignment="1">
      <alignment horizontal="center" vertical="center"/>
    </xf>
    <xf numFmtId="0" fontId="12" fillId="0" borderId="25" xfId="0" applyFont="1" applyFill="1" applyBorder="1" applyAlignment="1">
      <alignment horizontal="center" vertical="top" wrapText="1" shrinkToFit="1"/>
    </xf>
    <xf numFmtId="0" fontId="12" fillId="0" borderId="27" xfId="0" applyFont="1" applyFill="1" applyBorder="1" applyAlignment="1">
      <alignment horizontal="center" vertical="top" wrapText="1" shrinkToFit="1"/>
    </xf>
    <xf numFmtId="0" fontId="12" fillId="0" borderId="26" xfId="0" applyFont="1" applyFill="1" applyBorder="1" applyAlignment="1">
      <alignment horizontal="center" vertical="top" wrapText="1" shrinkToFit="1"/>
    </xf>
    <xf numFmtId="0" fontId="12" fillId="0" borderId="25" xfId="0" applyFont="1" applyFill="1" applyBorder="1" applyAlignment="1">
      <alignment vertical="top" wrapText="1" shrinkToFit="1"/>
    </xf>
    <xf numFmtId="0" fontId="0" fillId="0" borderId="27" xfId="0" applyBorder="1" applyAlignment="1">
      <alignment vertical="top" wrapText="1" shrinkToFit="1"/>
    </xf>
    <xf numFmtId="0" fontId="0" fillId="0" borderId="26" xfId="0" applyBorder="1" applyAlignment="1">
      <alignment vertical="top" wrapText="1" shrinkToFit="1"/>
    </xf>
    <xf numFmtId="0" fontId="0" fillId="0" borderId="27" xfId="0" applyBorder="1" applyAlignment="1">
      <alignment horizontal="left" vertical="center" wrapText="1"/>
    </xf>
    <xf numFmtId="0" fontId="12" fillId="0" borderId="25"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1" fillId="0" borderId="0" xfId="49" applyFont="1" applyBorder="1" applyAlignment="1">
      <alignment horizontal="left" vertical="center"/>
    </xf>
    <xf numFmtId="0" fontId="12" fillId="0" borderId="27" xfId="0" applyFont="1" applyFill="1" applyBorder="1" applyAlignment="1">
      <alignment horizontal="center" vertical="center" wrapText="1"/>
    </xf>
    <xf numFmtId="0" fontId="12" fillId="0" borderId="66" xfId="0" applyFont="1" applyFill="1" applyBorder="1" applyAlignment="1">
      <alignment horizontal="center" vertical="center" wrapText="1"/>
    </xf>
    <xf numFmtId="181" fontId="12" fillId="0" borderId="25" xfId="0" applyNumberFormat="1" applyFont="1" applyFill="1" applyBorder="1" applyAlignment="1">
      <alignment horizontal="left" vertical="top" wrapText="1"/>
    </xf>
    <xf numFmtId="181" fontId="12" fillId="0" borderId="26" xfId="0" applyNumberFormat="1" applyFont="1" applyFill="1" applyBorder="1" applyAlignment="1">
      <alignment horizontal="left" vertical="top" wrapText="1"/>
    </xf>
    <xf numFmtId="0" fontId="11" fillId="0" borderId="14" xfId="51" applyFont="1" applyBorder="1" applyAlignment="1">
      <alignment horizontal="left" vertical="center"/>
    </xf>
    <xf numFmtId="0" fontId="11" fillId="0" borderId="0" xfId="51" applyFont="1" applyBorder="1" applyAlignment="1">
      <alignment horizontal="left" vertical="center"/>
    </xf>
    <xf numFmtId="0" fontId="12" fillId="0" borderId="25"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26" xfId="0" applyFont="1" applyFill="1" applyBorder="1" applyAlignment="1">
      <alignment horizontal="center" vertical="center" shrinkToFit="1"/>
    </xf>
    <xf numFmtId="0" fontId="9" fillId="0" borderId="25" xfId="66" applyFont="1" applyFill="1" applyBorder="1" applyAlignment="1">
      <alignment horizontal="left" vertical="top" wrapText="1" shrinkToFit="1"/>
    </xf>
    <xf numFmtId="0" fontId="3" fillId="0" borderId="27" xfId="66" applyBorder="1" applyAlignment="1">
      <alignment horizontal="left" vertical="top" wrapText="1" shrinkToFit="1"/>
    </xf>
    <xf numFmtId="0" fontId="3" fillId="0" borderId="26" xfId="66" applyBorder="1" applyAlignment="1">
      <alignment horizontal="left" vertical="top" wrapText="1" shrinkToFit="1"/>
    </xf>
    <xf numFmtId="0" fontId="98" fillId="0" borderId="0" xfId="65" applyFont="1" applyFill="1" applyAlignment="1">
      <alignment horizontal="center" vertical="center"/>
    </xf>
    <xf numFmtId="0" fontId="28" fillId="0" borderId="0" xfId="65" applyFont="1" applyFill="1" applyAlignment="1">
      <alignment horizontal="center" vertical="center"/>
    </xf>
    <xf numFmtId="0" fontId="96" fillId="37" borderId="13" xfId="65" applyFont="1" applyFill="1" applyBorder="1" applyAlignment="1">
      <alignment horizontal="center" vertical="center" wrapText="1"/>
    </xf>
    <xf numFmtId="0" fontId="96" fillId="37" borderId="11" xfId="65" applyFont="1" applyFill="1" applyBorder="1" applyAlignment="1">
      <alignment horizontal="center" vertical="center" wrapText="1"/>
    </xf>
    <xf numFmtId="0" fontId="23" fillId="0" borderId="0" xfId="0" applyFont="1" applyAlignment="1">
      <alignment horizontal="center" vertical="center"/>
    </xf>
    <xf numFmtId="0" fontId="23" fillId="0" borderId="117" xfId="0" applyFont="1" applyBorder="1" applyAlignment="1">
      <alignment horizontal="center" vertical="center"/>
    </xf>
    <xf numFmtId="0" fontId="0" fillId="0" borderId="10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28" xfId="0" applyFont="1" applyBorder="1" applyAlignment="1" applyProtection="1">
      <alignment horizontal="center" vertical="center" textRotation="255"/>
    </xf>
    <xf numFmtId="0" fontId="13" fillId="0" borderId="22" xfId="0" applyFont="1" applyBorder="1" applyAlignment="1" applyProtection="1">
      <alignment horizontal="center" vertical="center" textRotation="255"/>
    </xf>
    <xf numFmtId="0" fontId="0" fillId="0" borderId="13"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0" fillId="0" borderId="31" xfId="0" applyBorder="1" applyAlignment="1" applyProtection="1">
      <alignment horizontal="center" vertical="center"/>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xf>
    <xf numFmtId="0" fontId="13" fillId="0" borderId="25" xfId="0" applyFont="1" applyBorder="1" applyAlignment="1" applyProtection="1">
      <alignment horizontal="center" vertical="center" textRotation="255"/>
    </xf>
    <xf numFmtId="0" fontId="13" fillId="0" borderId="27" xfId="0" applyFont="1" applyBorder="1" applyAlignment="1" applyProtection="1">
      <alignment horizontal="center" vertical="center" textRotation="255"/>
    </xf>
    <xf numFmtId="0" fontId="13" fillId="0" borderId="26" xfId="0" applyFont="1" applyBorder="1" applyAlignment="1" applyProtection="1">
      <alignment horizontal="center" vertical="center" textRotation="255"/>
    </xf>
    <xf numFmtId="0" fontId="0" fillId="0" borderId="100" xfId="0" applyBorder="1" applyAlignment="1" applyProtection="1">
      <alignment horizontal="center" vertical="center" readingOrder="1"/>
    </xf>
    <xf numFmtId="0" fontId="0" fillId="0" borderId="103" xfId="0" applyBorder="1" applyAlignment="1" applyProtection="1">
      <alignment horizontal="center" vertical="center" readingOrder="1"/>
    </xf>
    <xf numFmtId="0" fontId="0" fillId="0" borderId="17" xfId="0" applyBorder="1" applyAlignment="1" applyProtection="1">
      <alignment horizontal="center" vertical="center" readingOrder="1"/>
    </xf>
    <xf numFmtId="0" fontId="13" fillId="0" borderId="178" xfId="0" applyFont="1" applyBorder="1" applyAlignment="1">
      <alignment horizontal="left" vertical="center" wrapText="1"/>
    </xf>
    <xf numFmtId="0" fontId="13" fillId="0" borderId="179" xfId="0" applyFont="1" applyBorder="1" applyAlignment="1">
      <alignment horizontal="left" vertical="center" wrapText="1"/>
    </xf>
    <xf numFmtId="0" fontId="13" fillId="0" borderId="180" xfId="0" applyFont="1" applyBorder="1" applyAlignment="1">
      <alignment horizontal="left" vertical="center" wrapText="1"/>
    </xf>
    <xf numFmtId="0" fontId="13" fillId="0" borderId="104"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152" xfId="0" applyFont="1" applyBorder="1" applyAlignment="1">
      <alignment horizontal="center" vertical="center"/>
    </xf>
    <xf numFmtId="0" fontId="13" fillId="0" borderId="153" xfId="0" applyFont="1" applyBorder="1" applyAlignment="1">
      <alignment horizontal="center" vertical="center"/>
    </xf>
    <xf numFmtId="0" fontId="13" fillId="0" borderId="181" xfId="0" applyFont="1" applyBorder="1" applyAlignment="1">
      <alignment horizontal="center" vertical="center"/>
    </xf>
    <xf numFmtId="0" fontId="13" fillId="0" borderId="155" xfId="0" applyFont="1" applyBorder="1" applyAlignment="1">
      <alignment horizontal="center" vertical="center"/>
    </xf>
    <xf numFmtId="0" fontId="13" fillId="0" borderId="136" xfId="0" applyFont="1" applyBorder="1" applyAlignment="1">
      <alignment horizontal="center" vertical="center"/>
    </xf>
    <xf numFmtId="0" fontId="13" fillId="0" borderId="175" xfId="0" applyFont="1" applyBorder="1" applyAlignment="1">
      <alignment horizontal="center" vertical="center"/>
    </xf>
    <xf numFmtId="0" fontId="26" fillId="0" borderId="182" xfId="0" applyFont="1" applyBorder="1" applyAlignment="1">
      <alignment horizontal="center" vertical="center"/>
    </xf>
    <xf numFmtId="0" fontId="26" fillId="0" borderId="183" xfId="0" applyFont="1" applyBorder="1" applyAlignment="1">
      <alignment horizontal="center" vertical="center"/>
    </xf>
    <xf numFmtId="0" fontId="13" fillId="0" borderId="176" xfId="0" applyFont="1" applyBorder="1" applyAlignment="1">
      <alignment horizontal="center" vertical="center" wrapText="1"/>
    </xf>
    <xf numFmtId="0" fontId="13" fillId="0" borderId="177" xfId="0" applyFont="1" applyBorder="1" applyAlignment="1">
      <alignment horizontal="center" vertical="center" wrapText="1"/>
    </xf>
    <xf numFmtId="0" fontId="13" fillId="0" borderId="184" xfId="0" applyFont="1" applyBorder="1" applyAlignment="1">
      <alignment horizontal="center" vertical="center" wrapText="1"/>
    </xf>
    <xf numFmtId="0" fontId="13" fillId="0" borderId="127" xfId="0" applyFont="1" applyBorder="1" applyAlignment="1">
      <alignment horizontal="center" vertical="center" wrapText="1"/>
    </xf>
    <xf numFmtId="185" fontId="26" fillId="0" borderId="177" xfId="0" applyNumberFormat="1" applyFont="1" applyBorder="1" applyAlignment="1">
      <alignment horizontal="right" vertical="center"/>
    </xf>
    <xf numFmtId="0" fontId="26" fillId="0" borderId="127" xfId="0" applyFont="1" applyBorder="1" applyAlignment="1">
      <alignment horizontal="right" vertical="center"/>
    </xf>
    <xf numFmtId="0" fontId="0" fillId="28" borderId="185" xfId="0" applyFill="1" applyBorder="1" applyAlignment="1">
      <alignment horizontal="center" vertical="center"/>
    </xf>
    <xf numFmtId="0" fontId="0" fillId="28" borderId="186" xfId="0" applyFill="1" applyBorder="1" applyAlignment="1">
      <alignment horizontal="center" vertical="center"/>
    </xf>
    <xf numFmtId="0" fontId="13" fillId="0" borderId="119" xfId="0" applyNumberFormat="1" applyFont="1" applyBorder="1" applyAlignment="1">
      <alignment horizontal="center" vertical="center"/>
    </xf>
    <xf numFmtId="0" fontId="13" fillId="0" borderId="120" xfId="0" applyNumberFormat="1" applyFont="1" applyBorder="1" applyAlignment="1">
      <alignment horizontal="center" vertical="center"/>
    </xf>
    <xf numFmtId="0" fontId="13" fillId="0" borderId="122" xfId="0" applyNumberFormat="1" applyFont="1" applyBorder="1" applyAlignment="1">
      <alignment horizontal="center" vertical="center"/>
    </xf>
    <xf numFmtId="0" fontId="8" fillId="0" borderId="166" xfId="0" applyNumberFormat="1" applyFont="1" applyBorder="1" applyAlignment="1">
      <alignment horizontal="left" vertical="center"/>
    </xf>
    <xf numFmtId="0" fontId="8" fillId="0" borderId="165" xfId="0" applyNumberFormat="1" applyFont="1" applyBorder="1" applyAlignment="1">
      <alignment horizontal="left" vertical="center"/>
    </xf>
    <xf numFmtId="0" fontId="8" fillId="0" borderId="163" xfId="0" applyNumberFormat="1" applyFont="1" applyBorder="1" applyAlignment="1">
      <alignment horizontal="left" vertical="center"/>
    </xf>
    <xf numFmtId="0" fontId="13" fillId="0" borderId="166" xfId="0" applyNumberFormat="1" applyFont="1" applyBorder="1" applyAlignment="1">
      <alignment horizontal="left" vertical="center"/>
    </xf>
    <xf numFmtId="0" fontId="13" fillId="0" borderId="163" xfId="0" applyNumberFormat="1" applyFont="1" applyBorder="1" applyAlignment="1">
      <alignment horizontal="left" vertical="center"/>
    </xf>
    <xf numFmtId="0" fontId="8" fillId="0" borderId="13" xfId="0" applyNumberFormat="1" applyFont="1" applyBorder="1" applyAlignment="1">
      <alignment horizontal="left" vertical="center"/>
    </xf>
    <xf numFmtId="0" fontId="8" fillId="0" borderId="11" xfId="0" applyNumberFormat="1" applyFont="1" applyBorder="1" applyAlignment="1">
      <alignment horizontal="left" vertical="center"/>
    </xf>
    <xf numFmtId="0" fontId="8" fillId="0" borderId="10" xfId="0" applyNumberFormat="1" applyFont="1" applyBorder="1" applyAlignment="1">
      <alignment horizontal="left" vertical="center"/>
    </xf>
    <xf numFmtId="0" fontId="13" fillId="0" borderId="13" xfId="0" applyNumberFormat="1" applyFont="1" applyBorder="1" applyAlignment="1">
      <alignment horizontal="left" vertical="center"/>
    </xf>
    <xf numFmtId="0" fontId="13" fillId="0" borderId="10" xfId="0" applyNumberFormat="1" applyFont="1" applyBorder="1" applyAlignment="1">
      <alignment horizontal="left" vertical="center"/>
    </xf>
    <xf numFmtId="0" fontId="13" fillId="0" borderId="121" xfId="0" applyNumberFormat="1" applyFont="1" applyBorder="1" applyAlignment="1">
      <alignment horizontal="left" vertical="center"/>
    </xf>
    <xf numFmtId="0" fontId="13" fillId="0" borderId="110" xfId="0" applyNumberFormat="1" applyFont="1" applyBorder="1" applyAlignment="1">
      <alignment horizontal="left" vertical="center"/>
    </xf>
    <xf numFmtId="0" fontId="8" fillId="0" borderId="121" xfId="0" applyNumberFormat="1" applyFont="1" applyBorder="1" applyAlignment="1">
      <alignment horizontal="left" vertical="center"/>
    </xf>
    <xf numFmtId="0" fontId="8" fillId="0" borderId="187" xfId="0" applyNumberFormat="1" applyFont="1" applyBorder="1" applyAlignment="1">
      <alignment horizontal="left" vertical="center"/>
    </xf>
    <xf numFmtId="0" fontId="8" fillId="0" borderId="110" xfId="0" applyNumberFormat="1" applyFont="1" applyBorder="1" applyAlignment="1">
      <alignment horizontal="left" vertical="center"/>
    </xf>
    <xf numFmtId="0" fontId="13" fillId="0" borderId="0" xfId="0" applyNumberFormat="1" applyFont="1" applyBorder="1" applyAlignment="1">
      <alignment horizontal="left" vertical="center" shrinkToFit="1"/>
    </xf>
    <xf numFmtId="0" fontId="13" fillId="0" borderId="0" xfId="0" applyNumberFormat="1" applyFont="1" applyAlignment="1">
      <alignment horizontal="left" vertical="center" wrapText="1"/>
    </xf>
    <xf numFmtId="0" fontId="8" fillId="0" borderId="0" xfId="0" applyNumberFormat="1" applyFont="1" applyAlignment="1">
      <alignment horizontal="center" vertical="center"/>
    </xf>
    <xf numFmtId="0" fontId="13" fillId="0" borderId="13" xfId="0" applyNumberFormat="1" applyFont="1" applyBorder="1" applyAlignment="1">
      <alignment horizontal="center" vertical="center"/>
    </xf>
    <xf numFmtId="0" fontId="13" fillId="0" borderId="10" xfId="0" applyNumberFormat="1" applyFont="1" applyBorder="1" applyAlignment="1">
      <alignment horizontal="center" vertical="center"/>
    </xf>
    <xf numFmtId="0" fontId="13" fillId="0" borderId="11" xfId="0" applyNumberFormat="1" applyFont="1" applyBorder="1" applyAlignment="1">
      <alignment horizontal="center" vertical="center"/>
    </xf>
    <xf numFmtId="0" fontId="13" fillId="32" borderId="15" xfId="0" applyNumberFormat="1" applyFont="1" applyFill="1" applyBorder="1" applyAlignment="1">
      <alignment horizontal="center" vertical="center" wrapText="1" shrinkToFit="1"/>
    </xf>
    <xf numFmtId="0" fontId="13" fillId="32" borderId="15" xfId="0" applyNumberFormat="1" applyFont="1" applyFill="1" applyBorder="1" applyAlignment="1">
      <alignment horizontal="center" vertical="center" shrinkToFit="1"/>
    </xf>
    <xf numFmtId="0" fontId="8" fillId="32" borderId="28" xfId="0" applyNumberFormat="1" applyFont="1" applyFill="1" applyBorder="1" applyAlignment="1">
      <alignment horizontal="left" vertical="center" wrapText="1"/>
    </xf>
    <xf numFmtId="0" fontId="8" fillId="32" borderId="14" xfId="0" applyFont="1" applyFill="1" applyBorder="1" applyAlignment="1">
      <alignment horizontal="left" vertical="center"/>
    </xf>
    <xf numFmtId="0" fontId="8" fillId="32" borderId="31" xfId="0" applyFont="1" applyFill="1" applyBorder="1" applyAlignment="1">
      <alignment horizontal="left" vertical="center"/>
    </xf>
    <xf numFmtId="0" fontId="8" fillId="32" borderId="22" xfId="0" applyFont="1" applyFill="1" applyBorder="1" applyAlignment="1">
      <alignment horizontal="left" vertical="center"/>
    </xf>
    <xf numFmtId="0" fontId="8" fillId="32" borderId="0" xfId="0" applyFont="1" applyFill="1" applyBorder="1" applyAlignment="1">
      <alignment horizontal="left" vertical="center"/>
    </xf>
    <xf numFmtId="0" fontId="8" fillId="32" borderId="54" xfId="0" applyFont="1" applyFill="1" applyBorder="1" applyAlignment="1">
      <alignment horizontal="left" vertical="center"/>
    </xf>
    <xf numFmtId="0" fontId="8" fillId="32" borderId="63" xfId="0" applyFont="1" applyFill="1" applyBorder="1" applyAlignment="1">
      <alignment horizontal="left" vertical="center"/>
    </xf>
    <xf numFmtId="0" fontId="8" fillId="32" borderId="18" xfId="0" applyFont="1" applyFill="1" applyBorder="1" applyAlignment="1">
      <alignment horizontal="left" vertical="center"/>
    </xf>
    <xf numFmtId="0" fontId="8" fillId="32" borderId="66" xfId="0" applyFont="1" applyFill="1" applyBorder="1" applyAlignment="1">
      <alignment horizontal="left" vertical="center"/>
    </xf>
    <xf numFmtId="0" fontId="13" fillId="0" borderId="104" xfId="0" applyNumberFormat="1" applyFont="1" applyBorder="1" applyAlignment="1">
      <alignment horizontal="center" vertical="center"/>
    </xf>
    <xf numFmtId="0" fontId="13" fillId="0" borderId="34" xfId="0" applyNumberFormat="1" applyFont="1" applyBorder="1" applyAlignment="1">
      <alignment horizontal="center" vertical="center"/>
    </xf>
    <xf numFmtId="0" fontId="22" fillId="30" borderId="0" xfId="0" applyNumberFormat="1" applyFont="1" applyFill="1" applyAlignment="1">
      <alignment horizontal="left" vertical="center" wrapText="1"/>
    </xf>
    <xf numFmtId="0" fontId="13" fillId="0" borderId="100"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22" fillId="30" borderId="0" xfId="54" applyNumberFormat="1" applyFont="1" applyFill="1" applyAlignment="1">
      <alignment horizontal="left" vertical="center" wrapText="1"/>
    </xf>
    <xf numFmtId="0" fontId="17" fillId="30" borderId="0" xfId="0" applyNumberFormat="1" applyFont="1" applyFill="1" applyAlignment="1">
      <alignment horizontal="left" vertical="center" wrapText="1"/>
    </xf>
    <xf numFmtId="0" fontId="13" fillId="0" borderId="0" xfId="54" applyNumberFormat="1" applyFont="1" applyAlignment="1">
      <alignment horizontal="left" vertical="center" wrapText="1"/>
    </xf>
    <xf numFmtId="0" fontId="67" fillId="0" borderId="13" xfId="0" applyNumberFormat="1" applyFont="1" applyBorder="1" applyAlignment="1">
      <alignment horizontal="left" vertical="center"/>
    </xf>
    <xf numFmtId="0" fontId="67" fillId="0" borderId="11" xfId="0" applyNumberFormat="1" applyFont="1" applyBorder="1" applyAlignment="1">
      <alignment horizontal="left" vertical="center"/>
    </xf>
    <xf numFmtId="0" fontId="67" fillId="0" borderId="10" xfId="0" applyNumberFormat="1" applyFont="1" applyBorder="1" applyAlignment="1">
      <alignment horizontal="left" vertical="center"/>
    </xf>
    <xf numFmtId="0" fontId="13" fillId="32" borderId="28" xfId="0" applyNumberFormat="1" applyFont="1" applyFill="1" applyBorder="1" applyAlignment="1">
      <alignment horizontal="left" vertical="center" wrapText="1"/>
    </xf>
    <xf numFmtId="0" fontId="13" fillId="32" borderId="14" xfId="0" applyNumberFormat="1" applyFont="1" applyFill="1" applyBorder="1" applyAlignment="1">
      <alignment horizontal="left" vertical="center" wrapText="1"/>
    </xf>
    <xf numFmtId="0" fontId="13" fillId="32" borderId="31" xfId="0" applyNumberFormat="1" applyFont="1" applyFill="1" applyBorder="1" applyAlignment="1">
      <alignment horizontal="left" vertical="center" wrapText="1"/>
    </xf>
    <xf numFmtId="0" fontId="13" fillId="32" borderId="22" xfId="0" applyNumberFormat="1" applyFont="1" applyFill="1" applyBorder="1" applyAlignment="1">
      <alignment horizontal="left" vertical="center" wrapText="1"/>
    </xf>
    <xf numFmtId="0" fontId="13" fillId="32" borderId="0" xfId="0" applyNumberFormat="1" applyFont="1" applyFill="1" applyBorder="1" applyAlignment="1">
      <alignment horizontal="left" vertical="center" wrapText="1"/>
    </xf>
    <xf numFmtId="0" fontId="13" fillId="32" borderId="54" xfId="0" applyNumberFormat="1" applyFont="1" applyFill="1" applyBorder="1" applyAlignment="1">
      <alignment horizontal="left" vertical="center" wrapText="1"/>
    </xf>
    <xf numFmtId="0" fontId="13" fillId="32" borderId="63" xfId="0" applyNumberFormat="1" applyFont="1" applyFill="1" applyBorder="1" applyAlignment="1">
      <alignment horizontal="left" vertical="center" wrapText="1"/>
    </xf>
    <xf numFmtId="0" fontId="13" fillId="32" borderId="18" xfId="0" applyNumberFormat="1" applyFont="1" applyFill="1" applyBorder="1" applyAlignment="1">
      <alignment horizontal="left" vertical="center" wrapText="1"/>
    </xf>
    <xf numFmtId="0" fontId="13" fillId="32" borderId="66" xfId="0" applyNumberFormat="1" applyFont="1" applyFill="1" applyBorder="1" applyAlignment="1">
      <alignment horizontal="left" vertical="center" wrapText="1"/>
    </xf>
    <xf numFmtId="0" fontId="13" fillId="0" borderId="25" xfId="0" applyNumberFormat="1" applyFont="1" applyBorder="1" applyAlignment="1">
      <alignment horizontal="center" vertical="center"/>
    </xf>
    <xf numFmtId="0" fontId="13" fillId="0" borderId="26"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67" fillId="0" borderId="28" xfId="0" applyNumberFormat="1" applyFont="1" applyBorder="1" applyAlignment="1">
      <alignment horizontal="center" vertical="center" wrapText="1"/>
    </xf>
    <xf numFmtId="0" fontId="67" fillId="0" borderId="31" xfId="0" applyNumberFormat="1" applyFont="1" applyBorder="1" applyAlignment="1">
      <alignment horizontal="center" vertical="center" wrapText="1"/>
    </xf>
    <xf numFmtId="0" fontId="67" fillId="0" borderId="63" xfId="0" applyNumberFormat="1" applyFont="1" applyBorder="1" applyAlignment="1">
      <alignment horizontal="center" vertical="center" wrapText="1"/>
    </xf>
    <xf numFmtId="0" fontId="67" fillId="0" borderId="66" xfId="0" applyNumberFormat="1" applyFont="1" applyBorder="1" applyAlignment="1">
      <alignment horizontal="center" vertical="center" wrapText="1"/>
    </xf>
    <xf numFmtId="0" fontId="13" fillId="32" borderId="28" xfId="0" applyNumberFormat="1" applyFont="1" applyFill="1" applyBorder="1" applyAlignment="1">
      <alignment horizontal="center" vertical="center" wrapText="1" shrinkToFit="1"/>
    </xf>
    <xf numFmtId="0" fontId="13" fillId="32" borderId="14" xfId="0" applyNumberFormat="1" applyFont="1" applyFill="1" applyBorder="1" applyAlignment="1">
      <alignment horizontal="center" vertical="center" wrapText="1" shrinkToFit="1"/>
    </xf>
    <xf numFmtId="0" fontId="13" fillId="32" borderId="22" xfId="0" applyNumberFormat="1" applyFont="1" applyFill="1" applyBorder="1" applyAlignment="1">
      <alignment horizontal="center" vertical="center" wrapText="1" shrinkToFit="1"/>
    </xf>
    <xf numFmtId="0" fontId="13" fillId="32" borderId="0" xfId="0" applyNumberFormat="1" applyFont="1" applyFill="1" applyBorder="1" applyAlignment="1">
      <alignment horizontal="center" vertical="center" wrapText="1" shrinkToFit="1"/>
    </xf>
    <xf numFmtId="0" fontId="13" fillId="32" borderId="63" xfId="0" applyNumberFormat="1" applyFont="1" applyFill="1" applyBorder="1" applyAlignment="1">
      <alignment horizontal="center" vertical="center" wrapText="1" shrinkToFit="1"/>
    </xf>
    <xf numFmtId="0" fontId="13" fillId="32" borderId="18" xfId="0" applyNumberFormat="1" applyFont="1" applyFill="1" applyBorder="1" applyAlignment="1">
      <alignment horizontal="center" vertical="center" wrapText="1" shrinkToFit="1"/>
    </xf>
    <xf numFmtId="0" fontId="8" fillId="32" borderId="14" xfId="0" applyNumberFormat="1" applyFont="1" applyFill="1" applyBorder="1" applyAlignment="1">
      <alignment horizontal="left" vertical="center" wrapText="1"/>
    </xf>
    <xf numFmtId="0" fontId="8" fillId="32" borderId="22" xfId="0" applyNumberFormat="1" applyFont="1" applyFill="1" applyBorder="1" applyAlignment="1">
      <alignment horizontal="left" vertical="center" wrapText="1"/>
    </xf>
    <xf numFmtId="0" fontId="8" fillId="32" borderId="0" xfId="0" applyNumberFormat="1" applyFont="1" applyFill="1" applyBorder="1" applyAlignment="1">
      <alignment horizontal="left" vertical="center" wrapText="1"/>
    </xf>
    <xf numFmtId="0" fontId="8" fillId="32" borderId="63" xfId="0" applyNumberFormat="1" applyFont="1" applyFill="1" applyBorder="1" applyAlignment="1">
      <alignment horizontal="left" vertical="center" wrapText="1"/>
    </xf>
    <xf numFmtId="0" fontId="8" fillId="32" borderId="18" xfId="0" applyNumberFormat="1" applyFont="1" applyFill="1" applyBorder="1" applyAlignment="1">
      <alignment horizontal="left" vertical="center" wrapText="1"/>
    </xf>
    <xf numFmtId="0" fontId="13" fillId="32" borderId="31" xfId="0" applyNumberFormat="1" applyFont="1" applyFill="1" applyBorder="1" applyAlignment="1">
      <alignment horizontal="center" vertical="center" wrapText="1" shrinkToFit="1"/>
    </xf>
    <xf numFmtId="0" fontId="13" fillId="32" borderId="54" xfId="0" applyNumberFormat="1" applyFont="1" applyFill="1" applyBorder="1" applyAlignment="1">
      <alignment horizontal="center" vertical="center" wrapText="1" shrinkToFit="1"/>
    </xf>
    <xf numFmtId="0" fontId="13" fillId="32" borderId="66" xfId="0" applyNumberFormat="1" applyFont="1" applyFill="1" applyBorder="1" applyAlignment="1">
      <alignment horizontal="center" vertical="center" wrapText="1" shrinkToFit="1"/>
    </xf>
    <xf numFmtId="0" fontId="8" fillId="32" borderId="31" xfId="0" applyNumberFormat="1" applyFont="1" applyFill="1" applyBorder="1" applyAlignment="1">
      <alignment horizontal="left" vertical="center" wrapText="1"/>
    </xf>
    <xf numFmtId="0" fontId="8" fillId="32" borderId="54" xfId="0" applyNumberFormat="1" applyFont="1" applyFill="1" applyBorder="1" applyAlignment="1">
      <alignment horizontal="left" vertical="center" wrapText="1"/>
    </xf>
    <xf numFmtId="0" fontId="8" fillId="32" borderId="66" xfId="0" applyNumberFormat="1" applyFont="1" applyFill="1" applyBorder="1" applyAlignment="1">
      <alignment horizontal="left" vertical="center" wrapText="1"/>
    </xf>
    <xf numFmtId="0" fontId="8" fillId="0" borderId="28" xfId="0" applyNumberFormat="1" applyFont="1" applyBorder="1" applyAlignment="1">
      <alignment horizontal="left" vertical="center" wrapText="1"/>
    </xf>
    <xf numFmtId="0" fontId="8" fillId="0" borderId="31" xfId="0" applyNumberFormat="1" applyFont="1" applyBorder="1" applyAlignment="1">
      <alignment horizontal="left" vertical="center" wrapText="1"/>
    </xf>
    <xf numFmtId="0" fontId="8" fillId="0" borderId="63" xfId="0" applyNumberFormat="1" applyFont="1" applyBorder="1" applyAlignment="1">
      <alignment horizontal="left" vertical="center" wrapText="1"/>
    </xf>
    <xf numFmtId="0" fontId="8" fillId="0" borderId="66" xfId="0" applyNumberFormat="1" applyFont="1" applyBorder="1" applyAlignment="1">
      <alignment horizontal="left" vertical="center" wrapText="1"/>
    </xf>
    <xf numFmtId="0" fontId="13" fillId="29" borderId="28" xfId="0" applyNumberFormat="1" applyFont="1" applyFill="1" applyBorder="1" applyAlignment="1">
      <alignment horizontal="center" vertical="center"/>
    </xf>
    <xf numFmtId="0" fontId="13" fillId="29" borderId="31" xfId="0" applyNumberFormat="1" applyFont="1" applyFill="1" applyBorder="1" applyAlignment="1">
      <alignment horizontal="center" vertical="center"/>
    </xf>
    <xf numFmtId="0" fontId="13" fillId="29" borderId="22" xfId="0" applyNumberFormat="1" applyFont="1" applyFill="1" applyBorder="1" applyAlignment="1">
      <alignment horizontal="center" vertical="center"/>
    </xf>
    <xf numFmtId="0" fontId="13" fillId="29" borderId="54" xfId="0" applyNumberFormat="1" applyFont="1" applyFill="1" applyBorder="1" applyAlignment="1">
      <alignment horizontal="center" vertical="center"/>
    </xf>
    <xf numFmtId="0" fontId="13" fillId="29" borderId="63" xfId="0" applyNumberFormat="1" applyFont="1" applyFill="1" applyBorder="1" applyAlignment="1">
      <alignment horizontal="center" vertical="center"/>
    </xf>
    <xf numFmtId="0" fontId="13" fillId="29" borderId="66" xfId="0" applyNumberFormat="1" applyFont="1" applyFill="1" applyBorder="1" applyAlignment="1">
      <alignment horizontal="center" vertical="center"/>
    </xf>
    <xf numFmtId="0" fontId="13" fillId="29" borderId="28" xfId="0" applyNumberFormat="1" applyFont="1" applyFill="1" applyBorder="1" applyAlignment="1">
      <alignment horizontal="left" vertical="center" wrapText="1"/>
    </xf>
    <xf numFmtId="0" fontId="13" fillId="29" borderId="14" xfId="0" applyNumberFormat="1" applyFont="1" applyFill="1" applyBorder="1" applyAlignment="1">
      <alignment horizontal="left" vertical="center" wrapText="1"/>
    </xf>
    <xf numFmtId="0" fontId="13" fillId="29" borderId="31" xfId="0" applyNumberFormat="1" applyFont="1" applyFill="1" applyBorder="1" applyAlignment="1">
      <alignment horizontal="left" vertical="center" wrapText="1"/>
    </xf>
    <xf numFmtId="0" fontId="13" fillId="29" borderId="22" xfId="0" applyNumberFormat="1" applyFont="1" applyFill="1" applyBorder="1" applyAlignment="1">
      <alignment horizontal="left" vertical="center" wrapText="1"/>
    </xf>
    <xf numFmtId="0" fontId="13" fillId="29" borderId="0" xfId="0" applyNumberFormat="1" applyFont="1" applyFill="1" applyBorder="1" applyAlignment="1">
      <alignment horizontal="left" vertical="center" wrapText="1"/>
    </xf>
    <xf numFmtId="0" fontId="13" fillId="29" borderId="54" xfId="0" applyNumberFormat="1" applyFont="1" applyFill="1" applyBorder="1" applyAlignment="1">
      <alignment horizontal="left" vertical="center" wrapText="1"/>
    </xf>
    <xf numFmtId="0" fontId="13" fillId="29" borderId="63" xfId="0" applyNumberFormat="1" applyFont="1" applyFill="1" applyBorder="1" applyAlignment="1">
      <alignment horizontal="left" vertical="center" wrapText="1"/>
    </xf>
    <xf numFmtId="0" fontId="13" fillId="29" borderId="18" xfId="0" applyNumberFormat="1" applyFont="1" applyFill="1" applyBorder="1" applyAlignment="1">
      <alignment horizontal="left" vertical="center" wrapText="1"/>
    </xf>
    <xf numFmtId="0" fontId="13" fillId="29" borderId="66" xfId="0" applyNumberFormat="1" applyFont="1" applyFill="1" applyBorder="1" applyAlignment="1">
      <alignment horizontal="left" vertical="center" wrapText="1"/>
    </xf>
    <xf numFmtId="0" fontId="80" fillId="0" borderId="55" xfId="0" applyFont="1" applyFill="1" applyBorder="1" applyAlignment="1">
      <alignment horizontal="center" vertical="center"/>
    </xf>
    <xf numFmtId="0" fontId="13" fillId="0" borderId="27" xfId="61" applyFont="1" applyFill="1" applyBorder="1" applyAlignment="1">
      <alignment horizontal="center" vertical="center"/>
    </xf>
    <xf numFmtId="0" fontId="7" fillId="0" borderId="27" xfId="61" applyFont="1" applyFill="1" applyBorder="1" applyAlignment="1">
      <alignment horizontal="center" vertical="center" wrapText="1"/>
    </xf>
    <xf numFmtId="0" fontId="0" fillId="0" borderId="26" xfId="0" applyBorder="1" applyAlignment="1">
      <alignment horizontal="center" vertical="center"/>
    </xf>
    <xf numFmtId="0" fontId="15" fillId="0" borderId="61" xfId="61" applyFont="1" applyFill="1" applyBorder="1">
      <alignment vertical="center"/>
    </xf>
    <xf numFmtId="0" fontId="15" fillId="0" borderId="55" xfId="61" applyFont="1" applyFill="1" applyBorder="1" applyAlignment="1">
      <alignment vertical="center"/>
    </xf>
    <xf numFmtId="0" fontId="13" fillId="0" borderId="26" xfId="61" applyFont="1" applyFill="1" applyBorder="1" applyAlignment="1">
      <alignment vertical="center"/>
    </xf>
    <xf numFmtId="0" fontId="13" fillId="0" borderId="38" xfId="61" applyFont="1" applyFill="1" applyBorder="1" applyAlignment="1">
      <alignment vertical="center"/>
    </xf>
    <xf numFmtId="0" fontId="0" fillId="0" borderId="27" xfId="0" applyBorder="1" applyAlignment="1">
      <alignment horizontal="center" vertical="center"/>
    </xf>
    <xf numFmtId="0" fontId="13" fillId="0" borderId="38" xfId="61" applyFont="1" applyFill="1" applyBorder="1" applyAlignment="1">
      <alignment vertical="center" wrapText="1"/>
    </xf>
    <xf numFmtId="0" fontId="54" fillId="24" borderId="45" xfId="59" applyFont="1" applyFill="1" applyBorder="1" applyAlignment="1">
      <alignment horizontal="center" vertical="center" textRotation="255"/>
    </xf>
    <xf numFmtId="0" fontId="54" fillId="24" borderId="48" xfId="59" applyFont="1" applyFill="1" applyBorder="1" applyAlignment="1">
      <alignment horizontal="center" vertical="center" textRotation="255"/>
    </xf>
    <xf numFmtId="0" fontId="54" fillId="24" borderId="51" xfId="59" applyFont="1" applyFill="1" applyBorder="1" applyAlignment="1">
      <alignment horizontal="center" vertical="center" textRotation="255"/>
    </xf>
    <xf numFmtId="0" fontId="56" fillId="24" borderId="123" xfId="59" applyFont="1" applyFill="1" applyBorder="1" applyAlignment="1">
      <alignment horizontal="center" vertical="center"/>
    </xf>
    <xf numFmtId="0" fontId="0" fillId="0" borderId="31" xfId="0" applyBorder="1" applyAlignment="1">
      <alignment horizontal="center" vertical="center"/>
    </xf>
    <xf numFmtId="0" fontId="56" fillId="24" borderId="124" xfId="59" applyFont="1" applyFill="1" applyBorder="1" applyAlignment="1">
      <alignment horizontal="center" vertical="center"/>
    </xf>
    <xf numFmtId="0" fontId="0" fillId="0" borderId="67" xfId="0" applyBorder="1" applyAlignment="1">
      <alignment horizontal="center" vertical="center"/>
    </xf>
    <xf numFmtId="0" fontId="54" fillId="24" borderId="124" xfId="59" applyFont="1" applyFill="1" applyBorder="1" applyAlignment="1">
      <alignment horizontal="center" vertical="center"/>
    </xf>
    <xf numFmtId="0" fontId="0" fillId="0" borderId="68" xfId="0" applyBorder="1" applyAlignment="1">
      <alignment horizontal="left" vertical="center"/>
    </xf>
    <xf numFmtId="0" fontId="54" fillId="24" borderId="125" xfId="59" applyFont="1" applyFill="1" applyBorder="1" applyAlignment="1">
      <alignment horizontal="center" vertical="center"/>
    </xf>
    <xf numFmtId="0" fontId="0" fillId="0" borderId="66" xfId="0" applyBorder="1" applyAlignment="1">
      <alignment horizontal="left" vertical="center"/>
    </xf>
    <xf numFmtId="0" fontId="56" fillId="24" borderId="135" xfId="59" applyFont="1" applyFill="1" applyBorder="1" applyAlignment="1">
      <alignment horizontal="center" vertical="center"/>
    </xf>
    <xf numFmtId="0" fontId="54" fillId="24" borderId="28" xfId="59" applyFont="1" applyFill="1" applyBorder="1" applyAlignment="1">
      <alignment horizontal="left" vertical="center" wrapText="1"/>
    </xf>
    <xf numFmtId="0" fontId="0" fillId="0" borderId="31" xfId="0" applyFill="1" applyBorder="1" applyAlignment="1">
      <alignment horizontal="left" vertical="center"/>
    </xf>
    <xf numFmtId="0" fontId="0" fillId="0" borderId="22" xfId="0" applyBorder="1" applyAlignment="1">
      <alignment vertical="center"/>
    </xf>
    <xf numFmtId="0" fontId="0" fillId="0" borderId="54" xfId="0" applyFill="1" applyBorder="1" applyAlignment="1">
      <alignment horizontal="left" vertical="center"/>
    </xf>
    <xf numFmtId="0" fontId="0" fillId="0" borderId="63" xfId="0" applyBorder="1" applyAlignment="1">
      <alignment vertical="center"/>
    </xf>
    <xf numFmtId="0" fontId="0" fillId="0" borderId="66" xfId="0" applyFill="1" applyBorder="1" applyAlignment="1">
      <alignment horizontal="left" vertical="center"/>
    </xf>
    <xf numFmtId="0" fontId="15" fillId="0" borderId="66" xfId="0" applyFont="1" applyFill="1" applyBorder="1" applyAlignment="1">
      <alignment horizontal="left" vertical="center" wrapText="1"/>
    </xf>
    <xf numFmtId="0" fontId="9" fillId="0" borderId="15" xfId="0" applyFont="1" applyFill="1" applyBorder="1" applyAlignment="1">
      <alignment vertical="center" wrapText="1" shrinkToFit="1"/>
    </xf>
    <xf numFmtId="0" fontId="9" fillId="0" borderId="63" xfId="0" applyFont="1" applyFill="1" applyBorder="1" applyAlignment="1">
      <alignment vertical="center" wrapText="1"/>
    </xf>
  </cellXfs>
  <cellStyles count="6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6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64"/>
    <cellStyle name="標準 11" xfId="66"/>
    <cellStyle name="標準 2" xfId="42"/>
    <cellStyle name="標準 2 2" xfId="61"/>
    <cellStyle name="標準 3" xfId="43"/>
    <cellStyle name="標準 4" xfId="44"/>
    <cellStyle name="標準 5" xfId="45"/>
    <cellStyle name="標準 6" xfId="46"/>
    <cellStyle name="標準 7" xfId="47"/>
    <cellStyle name="標準 8" xfId="48"/>
    <cellStyle name="標準 9" xfId="62"/>
    <cellStyle name="標準 9 2" xfId="65"/>
    <cellStyle name="標準_■101 訪問介護費" xfId="49"/>
    <cellStyle name="標準_■106 通所介護費" xfId="50"/>
    <cellStyle name="標準_■201 居宅介護支援費" xfId="51"/>
    <cellStyle name="標準_■406 介護予防通所介護費" xfId="52"/>
    <cellStyle name="標準_Book1" xfId="53"/>
    <cellStyle name="標準_Sheet1" xfId="54"/>
    <cellStyle name="標準_Sheet5" xfId="55"/>
    <cellStyle name="標準_Sheet6" xfId="56"/>
    <cellStyle name="標準_Sheet7" xfId="57"/>
    <cellStyle name="標準_チェックリスト（通所リハ）" xfId="58"/>
    <cellStyle name="標準_チェックリスト（訪問介護：080304修正後）" xfId="59"/>
    <cellStyle name="良い 2" xfId="6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39750" y="14401800"/>
          <a:ext cx="17570450" cy="4711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22325"/>
          <a:ext cx="76200"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41300" y="16694150"/>
          <a:ext cx="1257935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15</xdr:row>
      <xdr:rowOff>133350</xdr:rowOff>
    </xdr:from>
    <xdr:to>
      <xdr:col>11</xdr:col>
      <xdr:colOff>447675</xdr:colOff>
      <xdr:row>24</xdr:row>
      <xdr:rowOff>88900</xdr:rowOff>
    </xdr:to>
    <xdr:sp macro="" textlink="">
      <xdr:nvSpPr>
        <xdr:cNvPr id="13313" name="Text Box 1"/>
        <xdr:cNvSpPr txBox="1">
          <a:spLocks noChangeArrowheads="1"/>
        </xdr:cNvSpPr>
      </xdr:nvSpPr>
      <xdr:spPr bwMode="auto">
        <a:xfrm>
          <a:off x="95250" y="4768850"/>
          <a:ext cx="6486525" cy="1905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注１）要支援の利用者については、要介護者と同様に提供時間ごとに報酬区分補正により計算するか、又は、同時にサービスの提供を受けた者の最大数を営業日ごとに加える方法（要支援の</a:t>
          </a:r>
          <a:r>
            <a:rPr lang="en-US" altLang="ja-JP" sz="900" b="0" i="0" strike="noStrike">
              <a:solidFill>
                <a:srgbClr val="000000"/>
              </a:solidFill>
              <a:latin typeface="ＭＳ Ｐゴシック"/>
              <a:ea typeface="ＭＳ Ｐゴシック"/>
            </a:rPr>
            <a:t>7</a:t>
          </a:r>
          <a:r>
            <a:rPr lang="ja-JP" altLang="en-US" sz="900" b="0" i="0" strike="noStrike">
              <a:solidFill>
                <a:srgbClr val="000000"/>
              </a:solidFill>
              <a:latin typeface="ＭＳ Ｐゴシック"/>
              <a:ea typeface="ＭＳ Ｐゴシック"/>
            </a:rPr>
            <a:t>時間以上</a:t>
          </a:r>
          <a:r>
            <a:rPr lang="en-US" altLang="ja-JP" sz="900" b="0" i="0" strike="noStrike">
              <a:solidFill>
                <a:srgbClr val="000000"/>
              </a:solidFill>
              <a:latin typeface="ＭＳ Ｐゴシック"/>
              <a:ea typeface="ＭＳ Ｐゴシック"/>
            </a:rPr>
            <a:t>9</a:t>
          </a:r>
          <a:r>
            <a:rPr lang="ja-JP" altLang="en-US" sz="900" b="0" i="0" strike="noStrike">
              <a:solidFill>
                <a:srgbClr val="000000"/>
              </a:solidFill>
              <a:latin typeface="ＭＳ Ｐゴシック"/>
              <a:ea typeface="ＭＳ Ｐゴシック"/>
            </a:rPr>
            <a:t>時間未満に入力）のいずれかとする。（通所介護と介護予防通所介護の指定を併せて受けており、かつこれらの事業を一体的に実施している事業所に限る）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２）正月等の特別な期間を除き、毎日事業を実施（平日に加え、土、日、祝日も営業）している事業所は、毎日事業を実施した月の「毎日営業（平日に加え、土・日・祝も営業」欄に「実施」を選択し、入力すること。</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注３）当該年度の実績が６月に満たない事業者（新たに事業を開始し、又は再開した事業者を含む）又は前年度から定員を</a:t>
          </a:r>
          <a:r>
            <a:rPr lang="en-US" altLang="ja-JP" sz="900" b="0" i="0" strike="noStrike">
              <a:solidFill>
                <a:srgbClr val="000000"/>
              </a:solidFill>
              <a:latin typeface="ＭＳ Ｐゴシック"/>
              <a:ea typeface="ＭＳ Ｐゴシック"/>
            </a:rPr>
            <a:t>25</a:t>
          </a:r>
          <a:r>
            <a:rPr lang="ja-JP" altLang="en-US" sz="900" b="0" i="0" strike="noStrike">
              <a:solidFill>
                <a:srgbClr val="000000"/>
              </a:solidFill>
              <a:latin typeface="ＭＳ Ｐゴシック"/>
              <a:ea typeface="ＭＳ Ｐゴシック"/>
            </a:rPr>
            <a:t>％以上変更して事業を実施しようとする事業者においては、当該年度に係る平均延利用人員数については、県知事に届け出た当該事業所の利用定員の</a:t>
          </a:r>
          <a:r>
            <a:rPr lang="en-US" altLang="ja-JP" sz="900" b="0" i="0" strike="noStrike">
              <a:solidFill>
                <a:srgbClr val="000000"/>
              </a:solidFill>
              <a:latin typeface="ＭＳ Ｐゴシック"/>
              <a:ea typeface="ＭＳ Ｐゴシック"/>
            </a:rPr>
            <a:t>90</a:t>
          </a:r>
          <a:r>
            <a:rPr lang="ja-JP" altLang="en-US" sz="900" b="0" i="0" strike="noStrike">
              <a:solidFill>
                <a:srgbClr val="000000"/>
              </a:solidFill>
              <a:latin typeface="ＭＳ Ｐゴシック"/>
              <a:ea typeface="ＭＳ Ｐゴシック"/>
            </a:rPr>
            <a:t>％に予定される１月当たりの営業日数を乗じて得た数となる。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注４）同一事業所で２単位以上のサービス提供を行っている場合は、全ての単位を合算して算定を行うこと。（注２に該当する場合は、単位ごとに算定すること。）</a:t>
          </a:r>
        </a:p>
      </xdr:txBody>
    </xdr:sp>
    <xdr:clientData/>
  </xdr:twoCellAnchor>
  <xdr:twoCellAnchor>
    <xdr:from>
      <xdr:col>0</xdr:col>
      <xdr:colOff>95250</xdr:colOff>
      <xdr:row>15</xdr:row>
      <xdr:rowOff>133350</xdr:rowOff>
    </xdr:from>
    <xdr:to>
      <xdr:col>11</xdr:col>
      <xdr:colOff>447675</xdr:colOff>
      <xdr:row>24</xdr:row>
      <xdr:rowOff>139700</xdr:rowOff>
    </xdr:to>
    <xdr:sp macro="" textlink="">
      <xdr:nvSpPr>
        <xdr:cNvPr id="13320" name="Text Box 8"/>
        <xdr:cNvSpPr txBox="1">
          <a:spLocks noChangeArrowheads="1"/>
        </xdr:cNvSpPr>
      </xdr:nvSpPr>
      <xdr:spPr bwMode="auto">
        <a:xfrm>
          <a:off x="95250" y="4768850"/>
          <a:ext cx="6486525" cy="1955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FF0000"/>
              </a:solidFill>
              <a:latin typeface="ＭＳ Ｐゴシック"/>
              <a:ea typeface="ＭＳ Ｐゴシック"/>
            </a:rPr>
            <a:t>注１）</a:t>
          </a:r>
          <a:r>
            <a:rPr lang="ja-JP" altLang="en-US" sz="900" b="0" i="0" strike="noStrike">
              <a:solidFill>
                <a:srgbClr val="000000"/>
              </a:solidFill>
              <a:latin typeface="ＭＳ Ｐゴシック"/>
              <a:ea typeface="ＭＳ Ｐゴシック"/>
            </a:rPr>
            <a:t>正月等の特別な期間を除き、毎日事業を実施（平日に加え、土、日、祝日も営業）している事業所は、毎日事業を実施した月の「毎日営業（平日に加え、土・日・祝も営業」欄に「実施」を選択し、入力すること。</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FF0000"/>
              </a:solidFill>
              <a:latin typeface="ＭＳ Ｐゴシック"/>
              <a:ea typeface="ＭＳ Ｐゴシック"/>
            </a:rPr>
            <a:t>注２）</a:t>
          </a:r>
          <a:r>
            <a:rPr lang="ja-JP" altLang="en-US" sz="900" b="0" i="0" strike="noStrike">
              <a:solidFill>
                <a:srgbClr val="000000"/>
              </a:solidFill>
              <a:latin typeface="ＭＳ Ｐゴシック"/>
              <a:ea typeface="ＭＳ Ｐゴシック"/>
            </a:rPr>
            <a:t>当該年度の実績が６月に満たない事業者（新たに事業を開始し、又は再開した事業者を含む）又は前年度から定員を</a:t>
          </a:r>
          <a:r>
            <a:rPr lang="en-US" altLang="ja-JP" sz="900" b="0" i="0" strike="noStrike">
              <a:solidFill>
                <a:srgbClr val="000000"/>
              </a:solidFill>
              <a:latin typeface="ＭＳ Ｐゴシック"/>
              <a:ea typeface="ＭＳ Ｐゴシック"/>
            </a:rPr>
            <a:t>25</a:t>
          </a:r>
          <a:r>
            <a:rPr lang="ja-JP" altLang="en-US" sz="900" b="0" i="0" strike="noStrike">
              <a:solidFill>
                <a:srgbClr val="000000"/>
              </a:solidFill>
              <a:latin typeface="ＭＳ Ｐゴシック"/>
              <a:ea typeface="ＭＳ Ｐゴシック"/>
            </a:rPr>
            <a:t>％以上変更して事業を実施しようとする事業者においては、当該年度に係る平均延利用人員数については、県知事に届け出た当該事業所の利用定員の</a:t>
          </a:r>
          <a:r>
            <a:rPr lang="en-US" altLang="ja-JP" sz="900" b="0" i="0" strike="noStrike">
              <a:solidFill>
                <a:srgbClr val="000000"/>
              </a:solidFill>
              <a:latin typeface="ＭＳ Ｐゴシック"/>
              <a:ea typeface="ＭＳ Ｐゴシック"/>
            </a:rPr>
            <a:t>90</a:t>
          </a:r>
          <a:r>
            <a:rPr lang="ja-JP" altLang="en-US" sz="900" b="0" i="0" strike="noStrike">
              <a:solidFill>
                <a:srgbClr val="000000"/>
              </a:solidFill>
              <a:latin typeface="ＭＳ Ｐゴシック"/>
              <a:ea typeface="ＭＳ Ｐゴシック"/>
            </a:rPr>
            <a:t>％に予定される１月当たりの営業日数を乗じて得た数となる。</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FF0000"/>
              </a:solidFill>
              <a:latin typeface="ＭＳ Ｐゴシック"/>
              <a:ea typeface="ＭＳ Ｐゴシック"/>
            </a:rPr>
            <a:t>注３）</a:t>
          </a:r>
          <a:r>
            <a:rPr lang="ja-JP" altLang="en-US" sz="900" b="0" i="0" strike="noStrike">
              <a:solidFill>
                <a:srgbClr val="000000"/>
              </a:solidFill>
              <a:latin typeface="ＭＳ Ｐゴシック"/>
              <a:ea typeface="ＭＳ Ｐゴシック"/>
            </a:rPr>
            <a:t>同一事業所で２単位以上のサービス提供を行っている場合は、全ての単位を合算して算定を行うこと。（注２に該当する場合は、単位ごとに算定すること。）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180975</xdr:colOff>
      <xdr:row>18</xdr:row>
      <xdr:rowOff>28575</xdr:rowOff>
    </xdr:from>
    <xdr:to>
      <xdr:col>13</xdr:col>
      <xdr:colOff>180975</xdr:colOff>
      <xdr:row>18</xdr:row>
      <xdr:rowOff>114300</xdr:rowOff>
    </xdr:to>
    <xdr:sp macro="" textlink="">
      <xdr:nvSpPr>
        <xdr:cNvPr id="2" name="Line 2"/>
        <xdr:cNvSpPr>
          <a:spLocks noChangeShapeType="1"/>
        </xdr:cNvSpPr>
      </xdr:nvSpPr>
      <xdr:spPr bwMode="auto">
        <a:xfrm>
          <a:off x="51339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3" name="Line 4"/>
        <xdr:cNvSpPr>
          <a:spLocks noChangeShapeType="1"/>
        </xdr:cNvSpPr>
      </xdr:nvSpPr>
      <xdr:spPr bwMode="auto">
        <a:xfrm>
          <a:off x="58832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4" name="Line 6"/>
        <xdr:cNvSpPr>
          <a:spLocks noChangeShapeType="1"/>
        </xdr:cNvSpPr>
      </xdr:nvSpPr>
      <xdr:spPr bwMode="auto">
        <a:xfrm>
          <a:off x="51339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5" name="Line 7"/>
        <xdr:cNvSpPr>
          <a:spLocks noChangeShapeType="1"/>
        </xdr:cNvSpPr>
      </xdr:nvSpPr>
      <xdr:spPr bwMode="auto">
        <a:xfrm>
          <a:off x="58928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6" name="Line 8"/>
        <xdr:cNvSpPr>
          <a:spLocks noChangeShapeType="1"/>
        </xdr:cNvSpPr>
      </xdr:nvSpPr>
      <xdr:spPr bwMode="auto">
        <a:xfrm>
          <a:off x="40862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200025</xdr:colOff>
      <xdr:row>37</xdr:row>
      <xdr:rowOff>1</xdr:rowOff>
    </xdr:from>
    <xdr:to>
      <xdr:col>16</xdr:col>
      <xdr:colOff>9367</xdr:colOff>
      <xdr:row>58</xdr:row>
      <xdr:rowOff>88901</xdr:rowOff>
    </xdr:to>
    <xdr:sp macro="" textlink="">
      <xdr:nvSpPr>
        <xdr:cNvPr id="7" name="Text Box 6"/>
        <xdr:cNvSpPr txBox="1"/>
      </xdr:nvSpPr>
      <xdr:spPr bwMode="auto">
        <a:xfrm>
          <a:off x="3781425" y="5956301"/>
          <a:ext cx="2469992" cy="34226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100"/>
            </a:lnSpc>
            <a:defRPr sz="1000"/>
          </a:pPr>
          <a:r>
            <a:rPr lang="ja-JP" altLang="en-US" sz="900" b="0" i="0" u="none" baseline="0">
              <a:solidFill>
                <a:srgbClr val="000000"/>
              </a:solidFill>
              <a:latin typeface="ＭＳ Ｐゴシック"/>
              <a:ea typeface="ＭＳ Ｐゴシック"/>
            </a:rPr>
            <a:t>注1)本加算の算定にあたっての職員の割合は、常勤換算方法により算出した前年度の平均を用いる。（算定にあたっては、３月を除く）</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注2)前年度に本加算を算定している事業所であっても、本年度も継続して算定するためには、前年度の職員の割合を確認すること。</a:t>
          </a:r>
        </a:p>
        <a:p>
          <a:pPr algn="l" rtl="0">
            <a:lnSpc>
              <a:spcPts val="1100"/>
            </a:lnSpc>
          </a:pPr>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注3)要件を満たさないことがわかった場合には、加算の取り下げを届け出ること。（継続して要件を満たす場合には、届出の必要はない。）</a:t>
          </a:r>
        </a:p>
        <a:p>
          <a:pPr algn="l" rtl="0"/>
          <a:endParaRPr lang="ja-JP" altLang="en-US" sz="900" b="0" i="0" u="none" baseline="0">
            <a:solidFill>
              <a:srgbClr val="000000"/>
            </a:solidFill>
            <a:latin typeface="ＭＳ Ｐゴシック"/>
            <a:ea typeface="ＭＳ Ｐゴシック"/>
          </a:endParaRPr>
        </a:p>
        <a:p>
          <a:pPr algn="l" rtl="0">
            <a:lnSpc>
              <a:spcPts val="1100"/>
            </a:lnSpc>
            <a:defRPr sz="1000"/>
          </a:pPr>
          <a:r>
            <a:rPr lang="ja-JP" altLang="en-US" sz="900" b="0" i="0" u="none" baseline="0">
              <a:solidFill>
                <a:srgbClr val="000000"/>
              </a:solidFill>
              <a:latin typeface="ＭＳ Ｐゴシック"/>
              <a:ea typeface="ＭＳ Ｐゴシック"/>
            </a:rPr>
            <a:t>注4)前年度の実績が6ヶ月に満たない事業所については、直近3ヶ月の職員の割合につき、毎月継続的に所定の割合を維持する必要がある。（届出は、事業開始〔再開〕後、4月目以降）この割合については、毎月記録し、所定の割合を下回った場合は、直ちに加算の取り下げを届け出ること。</a:t>
          </a:r>
        </a:p>
        <a:p>
          <a:pPr algn="l" rtl="0"/>
          <a:endParaRPr lang="ja-JP" altLang="en-US" sz="900" b="0" i="0" u="none" baseline="0">
            <a:solidFill>
              <a:srgbClr val="000000"/>
            </a:solidFill>
            <a:latin typeface="ＭＳ Ｐゴシック"/>
            <a:ea typeface="ＭＳ Ｐゴシック"/>
          </a:endParaRPr>
        </a:p>
        <a:p>
          <a:pPr algn="l" rtl="0">
            <a:lnSpc>
              <a:spcPts val="1300"/>
            </a:lnSpc>
            <a:defRPr sz="1000"/>
          </a:pPr>
          <a:r>
            <a:rPr lang="ja-JP" altLang="en-US" sz="900" b="0" i="0" u="none" baseline="0">
              <a:solidFill>
                <a:srgbClr val="000000"/>
              </a:solidFill>
              <a:latin typeface="ＭＳ Ｐゴシック"/>
              <a:ea typeface="ＭＳ Ｐゴシック"/>
            </a:rPr>
            <a:t>注5)介護福祉士の資格については、各月の前月の末日時点で資格を取得している者であること。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4417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1339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58832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1339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6" name="Line 14"/>
        <xdr:cNvSpPr>
          <a:spLocks noChangeShapeType="1"/>
        </xdr:cNvSpPr>
      </xdr:nvSpPr>
      <xdr:spPr bwMode="auto">
        <a:xfrm>
          <a:off x="58928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0862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158750</xdr:colOff>
      <xdr:row>37</xdr:row>
      <xdr:rowOff>127000</xdr:rowOff>
    </xdr:from>
    <xdr:to>
      <xdr:col>16</xdr:col>
      <xdr:colOff>42900</xdr:colOff>
      <xdr:row>60</xdr:row>
      <xdr:rowOff>6350</xdr:rowOff>
    </xdr:to>
    <xdr:sp macro="" textlink="">
      <xdr:nvSpPr>
        <xdr:cNvPr id="8" name="Text Box 14"/>
        <xdr:cNvSpPr txBox="1">
          <a:spLocks noChangeArrowheads="1"/>
        </xdr:cNvSpPr>
      </xdr:nvSpPr>
      <xdr:spPr bwMode="auto">
        <a:xfrm>
          <a:off x="3676650" y="6083300"/>
          <a:ext cx="2544800" cy="35306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a:t>
          </a:r>
          <a:endParaRPr lang="en-US" altLang="ja-JP"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5"/>
        <xdr:cNvSpPr>
          <a:spLocks noChangeShapeType="1"/>
        </xdr:cNvSpPr>
      </xdr:nvSpPr>
      <xdr:spPr bwMode="auto">
        <a:xfrm>
          <a:off x="34417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11"/>
        <xdr:cNvSpPr>
          <a:spLocks noChangeShapeType="1"/>
        </xdr:cNvSpPr>
      </xdr:nvSpPr>
      <xdr:spPr bwMode="auto">
        <a:xfrm>
          <a:off x="51339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12"/>
        <xdr:cNvSpPr>
          <a:spLocks noChangeShapeType="1"/>
        </xdr:cNvSpPr>
      </xdr:nvSpPr>
      <xdr:spPr bwMode="auto">
        <a:xfrm>
          <a:off x="5883275" y="2968625"/>
          <a:ext cx="0"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13"/>
        <xdr:cNvSpPr>
          <a:spLocks noChangeShapeType="1"/>
        </xdr:cNvSpPr>
      </xdr:nvSpPr>
      <xdr:spPr bwMode="auto">
        <a:xfrm>
          <a:off x="5133975" y="3267075"/>
          <a:ext cx="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114300</xdr:rowOff>
    </xdr:to>
    <xdr:sp macro="" textlink="">
      <xdr:nvSpPr>
        <xdr:cNvPr id="6" name="Line 14"/>
        <xdr:cNvSpPr>
          <a:spLocks noChangeShapeType="1"/>
        </xdr:cNvSpPr>
      </xdr:nvSpPr>
      <xdr:spPr bwMode="auto">
        <a:xfrm>
          <a:off x="5892800" y="3241675"/>
          <a:ext cx="0" cy="130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15"/>
        <xdr:cNvSpPr>
          <a:spLocks noChangeShapeType="1"/>
        </xdr:cNvSpPr>
      </xdr:nvSpPr>
      <xdr:spPr bwMode="auto">
        <a:xfrm>
          <a:off x="4086225" y="429577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136525</xdr:colOff>
      <xdr:row>39</xdr:row>
      <xdr:rowOff>66675</xdr:rowOff>
    </xdr:from>
    <xdr:to>
      <xdr:col>16</xdr:col>
      <xdr:colOff>28574</xdr:colOff>
      <xdr:row>61</xdr:row>
      <xdr:rowOff>82550</xdr:rowOff>
    </xdr:to>
    <xdr:sp macro="" textlink="">
      <xdr:nvSpPr>
        <xdr:cNvPr id="8" name="Text Box 14"/>
        <xdr:cNvSpPr txBox="1">
          <a:spLocks noChangeArrowheads="1"/>
        </xdr:cNvSpPr>
      </xdr:nvSpPr>
      <xdr:spPr bwMode="auto">
        <a:xfrm>
          <a:off x="3724275" y="6340475"/>
          <a:ext cx="2463799" cy="3508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26</xdr:row>
      <xdr:rowOff>85725</xdr:rowOff>
    </xdr:from>
    <xdr:to>
      <xdr:col>9</xdr:col>
      <xdr:colOff>0</xdr:colOff>
      <xdr:row>26</xdr:row>
      <xdr:rowOff>85725</xdr:rowOff>
    </xdr:to>
    <xdr:sp macro="" textlink="">
      <xdr:nvSpPr>
        <xdr:cNvPr id="2" name="Line 1"/>
        <xdr:cNvSpPr>
          <a:spLocks noChangeShapeType="1"/>
        </xdr:cNvSpPr>
      </xdr:nvSpPr>
      <xdr:spPr bwMode="auto">
        <a:xfrm>
          <a:off x="3441700" y="429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3" name="Line 2"/>
        <xdr:cNvSpPr>
          <a:spLocks noChangeShapeType="1"/>
        </xdr:cNvSpPr>
      </xdr:nvSpPr>
      <xdr:spPr bwMode="auto">
        <a:xfrm>
          <a:off x="519747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4" name="Line 3"/>
        <xdr:cNvSpPr>
          <a:spLocks noChangeShapeType="1"/>
        </xdr:cNvSpPr>
      </xdr:nvSpPr>
      <xdr:spPr bwMode="auto">
        <a:xfrm>
          <a:off x="590232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5" name="Line 4"/>
        <xdr:cNvSpPr>
          <a:spLocks noChangeShapeType="1"/>
        </xdr:cNvSpPr>
      </xdr:nvSpPr>
      <xdr:spPr bwMode="auto">
        <a:xfrm>
          <a:off x="5197475" y="3267075"/>
          <a:ext cx="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6" name="Line 5"/>
        <xdr:cNvSpPr>
          <a:spLocks noChangeShapeType="1"/>
        </xdr:cNvSpPr>
      </xdr:nvSpPr>
      <xdr:spPr bwMode="auto">
        <a:xfrm>
          <a:off x="5911850" y="3241675"/>
          <a:ext cx="0" cy="12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7" name="Line 6"/>
        <xdr:cNvSpPr>
          <a:spLocks noChangeShapeType="1"/>
        </xdr:cNvSpPr>
      </xdr:nvSpPr>
      <xdr:spPr bwMode="auto">
        <a:xfrm>
          <a:off x="4016375" y="4295775"/>
          <a:ext cx="885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85725</xdr:rowOff>
    </xdr:from>
    <xdr:to>
      <xdr:col>9</xdr:col>
      <xdr:colOff>0</xdr:colOff>
      <xdr:row>26</xdr:row>
      <xdr:rowOff>85725</xdr:rowOff>
    </xdr:to>
    <xdr:sp macro="" textlink="">
      <xdr:nvSpPr>
        <xdr:cNvPr id="8" name="Line 8"/>
        <xdr:cNvSpPr>
          <a:spLocks noChangeShapeType="1"/>
        </xdr:cNvSpPr>
      </xdr:nvSpPr>
      <xdr:spPr bwMode="auto">
        <a:xfrm>
          <a:off x="3441700" y="4295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18</xdr:row>
      <xdr:rowOff>28575</xdr:rowOff>
    </xdr:from>
    <xdr:to>
      <xdr:col>13</xdr:col>
      <xdr:colOff>180975</xdr:colOff>
      <xdr:row>18</xdr:row>
      <xdr:rowOff>114300</xdr:rowOff>
    </xdr:to>
    <xdr:sp macro="" textlink="">
      <xdr:nvSpPr>
        <xdr:cNvPr id="9" name="Line 9"/>
        <xdr:cNvSpPr>
          <a:spLocks noChangeShapeType="1"/>
        </xdr:cNvSpPr>
      </xdr:nvSpPr>
      <xdr:spPr bwMode="auto">
        <a:xfrm>
          <a:off x="519747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18</xdr:row>
      <xdr:rowOff>28575</xdr:rowOff>
    </xdr:from>
    <xdr:to>
      <xdr:col>15</xdr:col>
      <xdr:colOff>219075</xdr:colOff>
      <xdr:row>18</xdr:row>
      <xdr:rowOff>114300</xdr:rowOff>
    </xdr:to>
    <xdr:sp macro="" textlink="">
      <xdr:nvSpPr>
        <xdr:cNvPr id="10" name="Line 10"/>
        <xdr:cNvSpPr>
          <a:spLocks noChangeShapeType="1"/>
        </xdr:cNvSpPr>
      </xdr:nvSpPr>
      <xdr:spPr bwMode="auto">
        <a:xfrm>
          <a:off x="5902325" y="296862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180975</xdr:colOff>
      <xdr:row>20</xdr:row>
      <xdr:rowOff>9525</xdr:rowOff>
    </xdr:from>
    <xdr:to>
      <xdr:col>13</xdr:col>
      <xdr:colOff>180975</xdr:colOff>
      <xdr:row>20</xdr:row>
      <xdr:rowOff>123825</xdr:rowOff>
    </xdr:to>
    <xdr:sp macro="" textlink="">
      <xdr:nvSpPr>
        <xdr:cNvPr id="11" name="Line 11"/>
        <xdr:cNvSpPr>
          <a:spLocks noChangeShapeType="1"/>
        </xdr:cNvSpPr>
      </xdr:nvSpPr>
      <xdr:spPr bwMode="auto">
        <a:xfrm>
          <a:off x="5197475" y="3267075"/>
          <a:ext cx="0" cy="114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228600</xdr:colOff>
      <xdr:row>19</xdr:row>
      <xdr:rowOff>142875</xdr:rowOff>
    </xdr:from>
    <xdr:to>
      <xdr:col>15</xdr:col>
      <xdr:colOff>228600</xdr:colOff>
      <xdr:row>20</xdr:row>
      <xdr:rowOff>104775</xdr:rowOff>
    </xdr:to>
    <xdr:sp macro="" textlink="">
      <xdr:nvSpPr>
        <xdr:cNvPr id="12" name="Line 12"/>
        <xdr:cNvSpPr>
          <a:spLocks noChangeShapeType="1"/>
        </xdr:cNvSpPr>
      </xdr:nvSpPr>
      <xdr:spPr bwMode="auto">
        <a:xfrm>
          <a:off x="5911850" y="3241675"/>
          <a:ext cx="0" cy="120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409575</xdr:colOff>
      <xdr:row>26</xdr:row>
      <xdr:rowOff>85725</xdr:rowOff>
    </xdr:from>
    <xdr:to>
      <xdr:col>12</xdr:col>
      <xdr:colOff>171450</xdr:colOff>
      <xdr:row>26</xdr:row>
      <xdr:rowOff>85725</xdr:rowOff>
    </xdr:to>
    <xdr:sp macro="" textlink="">
      <xdr:nvSpPr>
        <xdr:cNvPr id="13" name="Line 13"/>
        <xdr:cNvSpPr>
          <a:spLocks noChangeShapeType="1"/>
        </xdr:cNvSpPr>
      </xdr:nvSpPr>
      <xdr:spPr bwMode="auto">
        <a:xfrm>
          <a:off x="4016375" y="4295775"/>
          <a:ext cx="885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0</xdr:rowOff>
    </xdr:from>
    <xdr:to>
      <xdr:col>15</xdr:col>
      <xdr:colOff>527050</xdr:colOff>
      <xdr:row>59</xdr:row>
      <xdr:rowOff>127000</xdr:rowOff>
    </xdr:to>
    <xdr:sp macro="" textlink="">
      <xdr:nvSpPr>
        <xdr:cNvPr id="14" name="Text Box 14"/>
        <xdr:cNvSpPr txBox="1">
          <a:spLocks noChangeArrowheads="1"/>
        </xdr:cNvSpPr>
      </xdr:nvSpPr>
      <xdr:spPr bwMode="auto">
        <a:xfrm>
          <a:off x="3600450" y="5956300"/>
          <a:ext cx="2603500" cy="3619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本加算の算定にあたっての職員の割合は、常勤換算方法により算出した前年度の平均を用いる。（算定にあたっては、３月を除く）</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2)</a:t>
          </a:r>
          <a:r>
            <a:rPr lang="ja-JP" altLang="en-US" sz="900" b="0" i="0" strike="noStrike">
              <a:solidFill>
                <a:srgbClr val="000000"/>
              </a:solidFill>
              <a:latin typeface="ＭＳ Ｐゴシック"/>
              <a:ea typeface="ＭＳ Ｐゴシック"/>
            </a:rPr>
            <a:t>前年度に本加算を算定している事業所であっても、本年度も継続して算定するためには、前年度の職員の割合を確認すること。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要件を満たさないことがわかった場合には、加算の取り下げを届け出ること。（継続して要件を満たす場合には、届出の必要はない。）</a:t>
          </a:r>
        </a:p>
        <a:p>
          <a:pPr algn="l" rtl="1">
            <a:defRPr sz="1000"/>
          </a:pPr>
          <a:endParaRPr lang="ja-JP" altLang="en-US" sz="900" b="0" i="0" strike="noStrike">
            <a:solidFill>
              <a:srgbClr val="000000"/>
            </a:solidFill>
            <a:latin typeface="ＭＳ Ｐゴシック"/>
            <a:ea typeface="ＭＳ Ｐゴシック"/>
          </a:endParaRPr>
        </a:p>
        <a:p>
          <a:pPr algn="l" rtl="1">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前年度の実績が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ヶ月に満たない事業所については、直近</a:t>
          </a:r>
          <a:r>
            <a:rPr lang="en-US" altLang="ja-JP" sz="900" b="0" i="0" strike="noStrike">
              <a:solidFill>
                <a:srgbClr val="000000"/>
              </a:solidFill>
              <a:latin typeface="ＭＳ Ｐゴシック"/>
              <a:ea typeface="ＭＳ Ｐゴシック"/>
            </a:rPr>
            <a:t>3</a:t>
          </a:r>
          <a:r>
            <a:rPr lang="ja-JP" altLang="en-US" sz="900" b="0" i="0" strike="noStrike">
              <a:solidFill>
                <a:srgbClr val="000000"/>
              </a:solidFill>
              <a:latin typeface="ＭＳ Ｐゴシック"/>
              <a:ea typeface="ＭＳ Ｐゴシック"/>
            </a:rPr>
            <a:t>ヶ月の職員の割合につき、毎月継続的に所定の割合を維持する必要がある。（届出は、事業開始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再開</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後、</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月目以降）この割合については、毎月記録し、所定の割合を下回った場合は、直ちに加算の取り下げを届け出ること。</a:t>
          </a:r>
        </a:p>
        <a:p>
          <a:pPr algn="l" rtl="1">
            <a:lnSpc>
              <a:spcPts val="1100"/>
            </a:lnSpc>
            <a:defRPr sz="1000"/>
          </a:pPr>
          <a:endParaRPr lang="ja-JP" altLang="en-US" sz="900" b="0" i="0" strike="noStrike">
            <a:solidFill>
              <a:srgbClr val="000000"/>
            </a:solidFill>
            <a:latin typeface="ＭＳ Ｐゴシック"/>
            <a:ea typeface="ＭＳ Ｐゴシック"/>
          </a:endParaRPr>
        </a:p>
        <a:p>
          <a:pPr algn="l" rtl="1">
            <a:lnSpc>
              <a:spcPts val="1100"/>
            </a:lnSpc>
            <a:defRPr sz="1000"/>
          </a:pPr>
          <a:r>
            <a:rPr lang="ja-JP" altLang="en-US" sz="900" b="0" i="0" strike="noStrike">
              <a:solidFill>
                <a:srgbClr val="000000"/>
              </a:solidFill>
              <a:latin typeface="ＭＳ Ｐゴシック"/>
              <a:ea typeface="ＭＳ Ｐゴシック"/>
            </a:rPr>
            <a:t>注</a:t>
          </a:r>
          <a:r>
            <a:rPr lang="en-US" altLang="ja-JP" sz="900" b="0" i="0" strike="noStrike">
              <a:solidFill>
                <a:srgbClr val="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通所介護（療養通所介護含む）における直接提供職員とは、生活相談員、看護職員、介護職員又は機能訓練指導員として勤務を行う職員を指す。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esktop\&#22793;&#26356;&#24460;\&#21220;&#21209;&#20307;&#21046;&#21450;&#12403;&#21220;&#21209;&#24418;&#2490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1_&#35370;&#21839;&#20171;&#35703;&#65288;6&#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勤務体制（1枚版）"/>
      <sheetName val="勤務体制（100名）"/>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F7" t="str">
            <v>～</v>
          </cell>
          <cell r="H7" t="str">
            <v>（</v>
          </cell>
          <cell r="I7">
            <v>0</v>
          </cell>
          <cell r="J7" t="str">
            <v>)</v>
          </cell>
          <cell r="K7">
            <v>0</v>
          </cell>
          <cell r="N7" t="str">
            <v>～</v>
          </cell>
          <cell r="Q7">
            <v>0</v>
          </cell>
          <cell r="R7" t="str">
            <v>～</v>
          </cell>
          <cell r="S7">
            <v>0</v>
          </cell>
          <cell r="U7">
            <v>0</v>
          </cell>
        </row>
        <row r="8">
          <cell r="C8" t="str">
            <v>c</v>
          </cell>
          <cell r="D8" t="str">
            <v>：</v>
          </cell>
          <cell r="F8" t="str">
            <v>～</v>
          </cell>
          <cell r="H8" t="str">
            <v>（</v>
          </cell>
          <cell r="I8">
            <v>0</v>
          </cell>
          <cell r="J8" t="str">
            <v>)</v>
          </cell>
          <cell r="K8">
            <v>0</v>
          </cell>
          <cell r="N8" t="str">
            <v>～</v>
          </cell>
          <cell r="Q8">
            <v>0</v>
          </cell>
          <cell r="R8" t="str">
            <v>～</v>
          </cell>
          <cell r="S8">
            <v>0</v>
          </cell>
          <cell r="U8">
            <v>0</v>
          </cell>
        </row>
        <row r="9">
          <cell r="C9" t="str">
            <v>d</v>
          </cell>
          <cell r="D9" t="str">
            <v>：</v>
          </cell>
          <cell r="F9" t="str">
            <v>～</v>
          </cell>
          <cell r="H9" t="str">
            <v>（</v>
          </cell>
          <cell r="I9">
            <v>0</v>
          </cell>
          <cell r="J9" t="str">
            <v>)</v>
          </cell>
          <cell r="K9">
            <v>0</v>
          </cell>
          <cell r="N9" t="str">
            <v>～</v>
          </cell>
          <cell r="Q9">
            <v>0</v>
          </cell>
          <cell r="R9" t="str">
            <v>～</v>
          </cell>
          <cell r="S9">
            <v>0</v>
          </cell>
          <cell r="U9">
            <v>0</v>
          </cell>
        </row>
        <row r="10">
          <cell r="C10" t="str">
            <v>e</v>
          </cell>
          <cell r="D10" t="str">
            <v>：</v>
          </cell>
          <cell r="F10" t="str">
            <v>～</v>
          </cell>
          <cell r="H10" t="str">
            <v>（</v>
          </cell>
          <cell r="I10">
            <v>0</v>
          </cell>
          <cell r="J10" t="str">
            <v>)</v>
          </cell>
          <cell r="K10">
            <v>0</v>
          </cell>
          <cell r="N10" t="str">
            <v>～</v>
          </cell>
          <cell r="Q10">
            <v>0</v>
          </cell>
          <cell r="R10" t="str">
            <v>～</v>
          </cell>
          <cell r="S10">
            <v>0</v>
          </cell>
          <cell r="U10">
            <v>0</v>
          </cell>
        </row>
        <row r="11">
          <cell r="C11" t="str">
            <v>f</v>
          </cell>
          <cell r="D11" t="str">
            <v>：</v>
          </cell>
          <cell r="F11" t="str">
            <v>～</v>
          </cell>
          <cell r="H11" t="str">
            <v>（</v>
          </cell>
          <cell r="I11">
            <v>0</v>
          </cell>
          <cell r="J11" t="str">
            <v>)</v>
          </cell>
          <cell r="K11">
            <v>0</v>
          </cell>
          <cell r="N11" t="str">
            <v>～</v>
          </cell>
          <cell r="Q11">
            <v>0</v>
          </cell>
          <cell r="R11" t="str">
            <v>～</v>
          </cell>
          <cell r="S11">
            <v>0</v>
          </cell>
          <cell r="U11">
            <v>0</v>
          </cell>
        </row>
        <row r="12">
          <cell r="C12" t="str">
            <v>g</v>
          </cell>
          <cell r="D12" t="str">
            <v>：</v>
          </cell>
          <cell r="F12" t="str">
            <v>～</v>
          </cell>
          <cell r="H12" t="str">
            <v>（</v>
          </cell>
          <cell r="I12">
            <v>0</v>
          </cell>
          <cell r="J12" t="str">
            <v>)</v>
          </cell>
          <cell r="K12">
            <v>0</v>
          </cell>
          <cell r="N12" t="str">
            <v>～</v>
          </cell>
          <cell r="Q12">
            <v>0</v>
          </cell>
          <cell r="R12" t="str">
            <v>～</v>
          </cell>
          <cell r="S12">
            <v>0</v>
          </cell>
          <cell r="U12">
            <v>0</v>
          </cell>
        </row>
        <row r="13">
          <cell r="C13" t="str">
            <v>h</v>
          </cell>
          <cell r="D13" t="str">
            <v>：</v>
          </cell>
          <cell r="F13" t="str">
            <v>～</v>
          </cell>
          <cell r="H13" t="str">
            <v>（</v>
          </cell>
          <cell r="I13">
            <v>0</v>
          </cell>
          <cell r="J13" t="str">
            <v>)</v>
          </cell>
          <cell r="K13">
            <v>0</v>
          </cell>
          <cell r="N13" t="str">
            <v>～</v>
          </cell>
          <cell r="Q13">
            <v>0</v>
          </cell>
          <cell r="R13" t="str">
            <v>～</v>
          </cell>
          <cell r="S13">
            <v>0</v>
          </cell>
          <cell r="U13">
            <v>0</v>
          </cell>
        </row>
        <row r="14">
          <cell r="C14" t="str">
            <v>i</v>
          </cell>
          <cell r="D14" t="str">
            <v>：</v>
          </cell>
          <cell r="F14" t="str">
            <v>～</v>
          </cell>
          <cell r="H14" t="str">
            <v>（</v>
          </cell>
          <cell r="I14">
            <v>0</v>
          </cell>
          <cell r="J14" t="str">
            <v>)</v>
          </cell>
          <cell r="K14">
            <v>0</v>
          </cell>
          <cell r="N14" t="str">
            <v>～</v>
          </cell>
          <cell r="Q14">
            <v>0</v>
          </cell>
          <cell r="R14" t="str">
            <v>～</v>
          </cell>
          <cell r="S14">
            <v>0</v>
          </cell>
          <cell r="U14">
            <v>0</v>
          </cell>
        </row>
        <row r="15">
          <cell r="C15" t="str">
            <v>j</v>
          </cell>
          <cell r="D15" t="str">
            <v>：</v>
          </cell>
          <cell r="F15" t="str">
            <v>～</v>
          </cell>
          <cell r="H15" t="str">
            <v>（</v>
          </cell>
          <cell r="I15">
            <v>0</v>
          </cell>
          <cell r="J15" t="str">
            <v>)</v>
          </cell>
          <cell r="K15">
            <v>0</v>
          </cell>
          <cell r="N15" t="str">
            <v>～</v>
          </cell>
          <cell r="Q15">
            <v>0</v>
          </cell>
          <cell r="R15" t="str">
            <v>～</v>
          </cell>
          <cell r="S15">
            <v>0</v>
          </cell>
          <cell r="U15">
            <v>0</v>
          </cell>
        </row>
        <row r="16">
          <cell r="C16" t="str">
            <v>k</v>
          </cell>
          <cell r="D16" t="str">
            <v>：</v>
          </cell>
          <cell r="F16" t="str">
            <v>～</v>
          </cell>
          <cell r="H16" t="str">
            <v>（</v>
          </cell>
          <cell r="I16">
            <v>0</v>
          </cell>
          <cell r="J16" t="str">
            <v>)</v>
          </cell>
          <cell r="K16">
            <v>0</v>
          </cell>
          <cell r="N16" t="str">
            <v>～</v>
          </cell>
          <cell r="Q16">
            <v>0</v>
          </cell>
          <cell r="R16" t="str">
            <v>～</v>
          </cell>
          <cell r="S16">
            <v>0</v>
          </cell>
          <cell r="U16">
            <v>0</v>
          </cell>
        </row>
        <row r="17">
          <cell r="C17" t="str">
            <v>l</v>
          </cell>
          <cell r="D17" t="str">
            <v>：</v>
          </cell>
          <cell r="F17" t="str">
            <v>～</v>
          </cell>
          <cell r="H17" t="str">
            <v>（</v>
          </cell>
          <cell r="I17">
            <v>0</v>
          </cell>
          <cell r="J17" t="str">
            <v>)</v>
          </cell>
          <cell r="K17">
            <v>0</v>
          </cell>
          <cell r="N17" t="str">
            <v>～</v>
          </cell>
          <cell r="Q17">
            <v>0</v>
          </cell>
          <cell r="R17" t="str">
            <v>～</v>
          </cell>
          <cell r="S17">
            <v>0</v>
          </cell>
          <cell r="U17">
            <v>0</v>
          </cell>
        </row>
        <row r="18">
          <cell r="C18" t="str">
            <v>m</v>
          </cell>
          <cell r="D18" t="str">
            <v>：</v>
          </cell>
          <cell r="F18" t="str">
            <v>～</v>
          </cell>
          <cell r="H18" t="str">
            <v>（</v>
          </cell>
          <cell r="I18">
            <v>0</v>
          </cell>
          <cell r="J18" t="str">
            <v>)</v>
          </cell>
          <cell r="K18">
            <v>0</v>
          </cell>
          <cell r="N18" t="str">
            <v>～</v>
          </cell>
          <cell r="Q18">
            <v>0</v>
          </cell>
          <cell r="R18" t="str">
            <v>～</v>
          </cell>
          <cell r="S18">
            <v>0</v>
          </cell>
          <cell r="U18">
            <v>0</v>
          </cell>
        </row>
        <row r="19">
          <cell r="C19" t="str">
            <v>n</v>
          </cell>
          <cell r="D19" t="str">
            <v>：</v>
          </cell>
          <cell r="F19" t="str">
            <v>～</v>
          </cell>
          <cell r="H19" t="str">
            <v>（</v>
          </cell>
          <cell r="I19">
            <v>0</v>
          </cell>
          <cell r="J19" t="str">
            <v>)</v>
          </cell>
          <cell r="K19">
            <v>0</v>
          </cell>
          <cell r="N19" t="str">
            <v>～</v>
          </cell>
          <cell r="Q19">
            <v>0</v>
          </cell>
          <cell r="R19" t="str">
            <v>～</v>
          </cell>
          <cell r="S19">
            <v>0</v>
          </cell>
          <cell r="U19">
            <v>0</v>
          </cell>
        </row>
        <row r="20">
          <cell r="C20" t="str">
            <v>o</v>
          </cell>
          <cell r="D20" t="str">
            <v>：</v>
          </cell>
          <cell r="F20" t="str">
            <v>～</v>
          </cell>
          <cell r="H20" t="str">
            <v>（</v>
          </cell>
          <cell r="I20">
            <v>0</v>
          </cell>
          <cell r="J20" t="str">
            <v>)</v>
          </cell>
          <cell r="K20">
            <v>0</v>
          </cell>
          <cell r="N20" t="str">
            <v>～</v>
          </cell>
          <cell r="Q20">
            <v>0</v>
          </cell>
          <cell r="R20" t="str">
            <v>～</v>
          </cell>
          <cell r="S20">
            <v>0</v>
          </cell>
          <cell r="U20">
            <v>0</v>
          </cell>
        </row>
        <row r="21">
          <cell r="C21" t="str">
            <v>p</v>
          </cell>
          <cell r="D21" t="str">
            <v>：</v>
          </cell>
          <cell r="F21" t="str">
            <v>～</v>
          </cell>
          <cell r="H21" t="str">
            <v>（</v>
          </cell>
          <cell r="I21">
            <v>0</v>
          </cell>
          <cell r="J21" t="str">
            <v>)</v>
          </cell>
          <cell r="K21">
            <v>0</v>
          </cell>
          <cell r="N21" t="str">
            <v>～</v>
          </cell>
          <cell r="Q21">
            <v>0</v>
          </cell>
          <cell r="R21" t="str">
            <v>～</v>
          </cell>
          <cell r="S21">
            <v>0</v>
          </cell>
          <cell r="U21">
            <v>0</v>
          </cell>
        </row>
        <row r="22">
          <cell r="C22" t="str">
            <v>q</v>
          </cell>
          <cell r="D22" t="str">
            <v>：</v>
          </cell>
          <cell r="F22" t="str">
            <v>～</v>
          </cell>
          <cell r="H22" t="str">
            <v>（</v>
          </cell>
          <cell r="I22">
            <v>0</v>
          </cell>
          <cell r="J22" t="str">
            <v>)</v>
          </cell>
          <cell r="K22">
            <v>0</v>
          </cell>
          <cell r="N22" t="str">
            <v>～</v>
          </cell>
          <cell r="Q22">
            <v>0</v>
          </cell>
          <cell r="R22" t="str">
            <v>～</v>
          </cell>
          <cell r="S22">
            <v>0</v>
          </cell>
          <cell r="U22">
            <v>0</v>
          </cell>
        </row>
        <row r="23">
          <cell r="C23" t="str">
            <v>r</v>
          </cell>
          <cell r="D23" t="str">
            <v>：</v>
          </cell>
          <cell r="F23" t="str">
            <v>～</v>
          </cell>
          <cell r="H23" t="str">
            <v>（</v>
          </cell>
          <cell r="I23">
            <v>0</v>
          </cell>
          <cell r="J23" t="str">
            <v>)</v>
          </cell>
          <cell r="K23">
            <v>0</v>
          </cell>
          <cell r="N23" t="str">
            <v>～</v>
          </cell>
          <cell r="Q23">
            <v>0</v>
          </cell>
          <cell r="R23" t="str">
            <v>～</v>
          </cell>
          <cell r="S23">
            <v>0</v>
          </cell>
          <cell r="U23">
            <v>0</v>
          </cell>
        </row>
        <row r="24">
          <cell r="C24" t="str">
            <v>s</v>
          </cell>
          <cell r="D24" t="str">
            <v>：</v>
          </cell>
          <cell r="F24" t="str">
            <v>～</v>
          </cell>
          <cell r="H24" t="str">
            <v>（</v>
          </cell>
          <cell r="I24">
            <v>0</v>
          </cell>
          <cell r="J24" t="str">
            <v>)</v>
          </cell>
          <cell r="K24">
            <v>0</v>
          </cell>
          <cell r="N24" t="str">
            <v>～</v>
          </cell>
          <cell r="Q24">
            <v>0</v>
          </cell>
          <cell r="R24" t="str">
            <v>～</v>
          </cell>
          <cell r="S24">
            <v>0</v>
          </cell>
          <cell r="U24">
            <v>0</v>
          </cell>
        </row>
        <row r="25">
          <cell r="C25" t="str">
            <v>t</v>
          </cell>
          <cell r="D25" t="str">
            <v>：</v>
          </cell>
          <cell r="F25" t="str">
            <v>～</v>
          </cell>
          <cell r="H25" t="str">
            <v>（</v>
          </cell>
          <cell r="I25">
            <v>0</v>
          </cell>
          <cell r="J25" t="str">
            <v>)</v>
          </cell>
          <cell r="K25">
            <v>0</v>
          </cell>
          <cell r="N25" t="str">
            <v>～</v>
          </cell>
          <cell r="Q25">
            <v>0</v>
          </cell>
          <cell r="R25" t="str">
            <v>～</v>
          </cell>
          <cell r="S25">
            <v>0</v>
          </cell>
          <cell r="U25">
            <v>0</v>
          </cell>
        </row>
        <row r="26">
          <cell r="C26" t="str">
            <v>u</v>
          </cell>
          <cell r="D26" t="str">
            <v>：</v>
          </cell>
          <cell r="F26" t="str">
            <v>～</v>
          </cell>
          <cell r="H26" t="str">
            <v>（</v>
          </cell>
          <cell r="J26" t="str">
            <v>)</v>
          </cell>
          <cell r="K26">
            <v>1</v>
          </cell>
          <cell r="N26" t="str">
            <v>～</v>
          </cell>
          <cell r="R26" t="str">
            <v>～</v>
          </cell>
          <cell r="U26">
            <v>1</v>
          </cell>
        </row>
        <row r="27">
          <cell r="C27" t="str">
            <v>v</v>
          </cell>
          <cell r="D27" t="str">
            <v>：</v>
          </cell>
          <cell r="F27" t="str">
            <v>～</v>
          </cell>
          <cell r="H27" t="str">
            <v>（</v>
          </cell>
          <cell r="J27" t="str">
            <v>)</v>
          </cell>
          <cell r="K27">
            <v>2</v>
          </cell>
          <cell r="N27" t="str">
            <v>～</v>
          </cell>
          <cell r="R27" t="str">
            <v>～</v>
          </cell>
          <cell r="U27">
            <v>2</v>
          </cell>
        </row>
        <row r="28">
          <cell r="C28" t="str">
            <v>w</v>
          </cell>
          <cell r="D28" t="str">
            <v>：</v>
          </cell>
          <cell r="F28" t="str">
            <v>～</v>
          </cell>
          <cell r="H28" t="str">
            <v>（</v>
          </cell>
          <cell r="J28" t="str">
            <v>)</v>
          </cell>
          <cell r="K28">
            <v>3</v>
          </cell>
          <cell r="N28" t="str">
            <v>～</v>
          </cell>
          <cell r="R28" t="str">
            <v>～</v>
          </cell>
          <cell r="U28">
            <v>3</v>
          </cell>
        </row>
        <row r="29">
          <cell r="C29" t="str">
            <v>x</v>
          </cell>
          <cell r="D29" t="str">
            <v>：</v>
          </cell>
          <cell r="F29" t="str">
            <v>～</v>
          </cell>
          <cell r="H29" t="str">
            <v>（</v>
          </cell>
          <cell r="J29" t="str">
            <v>)</v>
          </cell>
          <cell r="K29">
            <v>4</v>
          </cell>
          <cell r="N29" t="str">
            <v>～</v>
          </cell>
          <cell r="R29" t="str">
            <v>～</v>
          </cell>
          <cell r="U29">
            <v>4</v>
          </cell>
        </row>
        <row r="30">
          <cell r="C30" t="str">
            <v>y</v>
          </cell>
          <cell r="D30" t="str">
            <v>：</v>
          </cell>
          <cell r="F30" t="str">
            <v>～</v>
          </cell>
          <cell r="H30" t="str">
            <v>（</v>
          </cell>
          <cell r="J30" t="str">
            <v>)</v>
          </cell>
          <cell r="K30">
            <v>4</v>
          </cell>
          <cell r="N30" t="str">
            <v>～</v>
          </cell>
          <cell r="R30" t="str">
            <v>～</v>
          </cell>
          <cell r="U30">
            <v>3</v>
          </cell>
        </row>
        <row r="31">
          <cell r="C31" t="str">
            <v>z</v>
          </cell>
          <cell r="D31" t="str">
            <v>：</v>
          </cell>
          <cell r="F31" t="str">
            <v>～</v>
          </cell>
          <cell r="H31" t="str">
            <v>（</v>
          </cell>
          <cell r="J31" t="str">
            <v>)</v>
          </cell>
          <cell r="K31">
            <v>5</v>
          </cell>
          <cell r="N31" t="str">
            <v>～</v>
          </cell>
          <cell r="R31" t="str">
            <v>～</v>
          </cell>
          <cell r="U31">
            <v>5</v>
          </cell>
        </row>
        <row r="32">
          <cell r="C32" t="str">
            <v>休</v>
          </cell>
          <cell r="D32" t="str">
            <v>：</v>
          </cell>
          <cell r="F32" t="str">
            <v>～</v>
          </cell>
          <cell r="H32" t="str">
            <v>（</v>
          </cell>
          <cell r="J32" t="str">
            <v>)</v>
          </cell>
          <cell r="K32">
            <v>0</v>
          </cell>
          <cell r="N32" t="str">
            <v>～</v>
          </cell>
          <cell r="R32" t="str">
            <v>～</v>
          </cell>
          <cell r="U32">
            <v>0</v>
          </cell>
        </row>
        <row r="33">
          <cell r="C33" t="str">
            <v>-</v>
          </cell>
          <cell r="D33" t="str">
            <v>：</v>
          </cell>
          <cell r="F33" t="str">
            <v>～</v>
          </cell>
          <cell r="H33" t="str">
            <v>（</v>
          </cell>
          <cell r="J33" t="str">
            <v>)</v>
          </cell>
          <cell r="N33" t="str">
            <v>～</v>
          </cell>
          <cell r="R33" t="str">
            <v>～</v>
          </cell>
        </row>
        <row r="34">
          <cell r="C34" t="str">
            <v>-</v>
          </cell>
          <cell r="D34" t="str">
            <v>：</v>
          </cell>
          <cell r="F34" t="str">
            <v>～</v>
          </cell>
          <cell r="H34" t="str">
            <v>（</v>
          </cell>
          <cell r="J34" t="str">
            <v>)</v>
          </cell>
          <cell r="N34" t="str">
            <v>～</v>
          </cell>
          <cell r="R34" t="str">
            <v>～</v>
          </cell>
        </row>
        <row r="35">
          <cell r="C35" t="str">
            <v>-</v>
          </cell>
          <cell r="D35" t="str">
            <v>：</v>
          </cell>
          <cell r="F35" t="str">
            <v>～</v>
          </cell>
          <cell r="H35" t="str">
            <v>（</v>
          </cell>
          <cell r="J35" t="str">
            <v>)</v>
          </cell>
          <cell r="N35" t="str">
            <v>～</v>
          </cell>
          <cell r="R35"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加算(処遇Ⅴ)"/>
      <sheetName val="（別紙）特定事業所加算(人材要件)"/>
      <sheetName val="（別紙）．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95"/>
  <sheetViews>
    <sheetView showGridLines="0"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D4" sqref="D4:M4"/>
    </sheetView>
  </sheetViews>
  <sheetFormatPr defaultColWidth="9" defaultRowHeight="13" x14ac:dyDescent="0.2"/>
  <cols>
    <col min="1" max="1" width="2.7265625" style="361" customWidth="1"/>
    <col min="2" max="2" width="10.90625" style="361" customWidth="1"/>
    <col min="3" max="3" width="8.54296875" style="361" customWidth="1"/>
    <col min="4" max="4" width="7.08984375" style="361" customWidth="1"/>
    <col min="5" max="5" width="8.1796875" style="361" customWidth="1"/>
    <col min="6" max="13" width="7.26953125" style="361" customWidth="1"/>
    <col min="14" max="14" width="6.36328125" style="361" customWidth="1"/>
    <col min="15" max="16384" width="9" style="361"/>
  </cols>
  <sheetData>
    <row r="1" spans="1:14" s="360" customFormat="1" ht="20.25" customHeight="1" x14ac:dyDescent="0.2">
      <c r="A1" s="1070" t="s">
        <v>956</v>
      </c>
      <c r="B1" s="1070"/>
      <c r="C1" s="1070"/>
      <c r="D1" s="1070"/>
      <c r="E1" s="1070"/>
      <c r="F1" s="1070"/>
      <c r="G1" s="1070"/>
      <c r="H1" s="1070"/>
      <c r="I1" s="1070"/>
      <c r="J1" s="1070"/>
      <c r="K1" s="1070"/>
      <c r="L1" s="1070"/>
      <c r="M1" s="1070"/>
    </row>
    <row r="2" spans="1:14" ht="15.75" customHeight="1" x14ac:dyDescent="0.2">
      <c r="A2" s="1071" t="s">
        <v>797</v>
      </c>
      <c r="B2" s="1071"/>
      <c r="C2" s="1071"/>
      <c r="D2" s="1071"/>
      <c r="E2" s="1071"/>
      <c r="F2" s="1071"/>
      <c r="G2" s="1071"/>
      <c r="H2" s="1071"/>
      <c r="I2" s="1071"/>
      <c r="J2" s="1071"/>
      <c r="K2" s="1071"/>
      <c r="L2" s="1071"/>
      <c r="M2" s="1071"/>
      <c r="N2" s="290"/>
    </row>
    <row r="3" spans="1:14" x14ac:dyDescent="0.2">
      <c r="A3" s="1072"/>
      <c r="B3" s="1072"/>
      <c r="C3" s="1072"/>
      <c r="D3" s="1072"/>
      <c r="E3" s="1072"/>
      <c r="F3" s="1072"/>
      <c r="G3" s="1072"/>
      <c r="H3" s="1072"/>
      <c r="I3" s="1072"/>
      <c r="J3" s="1072"/>
      <c r="K3" s="1072"/>
      <c r="L3" s="1072"/>
      <c r="M3" s="1072"/>
      <c r="N3" s="290"/>
    </row>
    <row r="4" spans="1:14" s="360" customFormat="1" ht="19.5" customHeight="1" x14ac:dyDescent="0.2">
      <c r="A4" s="1035" t="s">
        <v>72</v>
      </c>
      <c r="B4" s="1056"/>
      <c r="C4" s="1057"/>
      <c r="D4" s="1073"/>
      <c r="E4" s="1074"/>
      <c r="F4" s="1074"/>
      <c r="G4" s="1074"/>
      <c r="H4" s="1074"/>
      <c r="I4" s="1074"/>
      <c r="J4" s="1074"/>
      <c r="K4" s="1074"/>
      <c r="L4" s="1074"/>
      <c r="M4" s="1075"/>
    </row>
    <row r="5" spans="1:14" s="360" customFormat="1" ht="15.75" customHeight="1" x14ac:dyDescent="0.2">
      <c r="A5" s="1058" t="s">
        <v>517</v>
      </c>
      <c r="B5" s="1059"/>
      <c r="C5" s="1060"/>
      <c r="D5" s="1064" t="s">
        <v>464</v>
      </c>
      <c r="E5" s="1065"/>
      <c r="F5" s="1065"/>
      <c r="G5" s="1065"/>
      <c r="H5" s="1065"/>
      <c r="I5" s="1065"/>
      <c r="J5" s="1065"/>
      <c r="K5" s="1065"/>
      <c r="L5" s="1065"/>
      <c r="M5" s="1066"/>
    </row>
    <row r="6" spans="1:14" s="360" customFormat="1" ht="15.75" customHeight="1" x14ac:dyDescent="0.2">
      <c r="A6" s="1061"/>
      <c r="B6" s="1062"/>
      <c r="C6" s="1063"/>
      <c r="D6" s="1067"/>
      <c r="E6" s="1068"/>
      <c r="F6" s="1068"/>
      <c r="G6" s="1068"/>
      <c r="H6" s="1068"/>
      <c r="I6" s="1068"/>
      <c r="J6" s="1068"/>
      <c r="K6" s="1068"/>
      <c r="L6" s="1068"/>
      <c r="M6" s="1069"/>
    </row>
    <row r="7" spans="1:14" s="360" customFormat="1" ht="15.75" customHeight="1" x14ac:dyDescent="0.2">
      <c r="A7" s="1061"/>
      <c r="B7" s="1062"/>
      <c r="C7" s="1063"/>
      <c r="D7" s="1035" t="s">
        <v>518</v>
      </c>
      <c r="E7" s="1057"/>
      <c r="F7" s="1050"/>
      <c r="G7" s="1051"/>
      <c r="H7" s="1052"/>
      <c r="I7" s="1035" t="s">
        <v>519</v>
      </c>
      <c r="J7" s="1057"/>
      <c r="K7" s="1050"/>
      <c r="L7" s="1051"/>
      <c r="M7" s="1052"/>
    </row>
    <row r="8" spans="1:14" s="360" customFormat="1" ht="19.5" customHeight="1" x14ac:dyDescent="0.2">
      <c r="A8" s="1053" t="s">
        <v>274</v>
      </c>
      <c r="B8" s="1054"/>
      <c r="C8" s="1055"/>
      <c r="D8" s="1050"/>
      <c r="E8" s="1051"/>
      <c r="F8" s="1051"/>
      <c r="G8" s="1051"/>
      <c r="H8" s="1051"/>
      <c r="I8" s="1051"/>
      <c r="J8" s="1051"/>
      <c r="K8" s="1051"/>
      <c r="L8" s="1051"/>
      <c r="M8" s="1052"/>
    </row>
    <row r="9" spans="1:14" s="360" customFormat="1" ht="18" customHeight="1" x14ac:dyDescent="0.2">
      <c r="A9" s="1035" t="s">
        <v>73</v>
      </c>
      <c r="B9" s="1056"/>
      <c r="C9" s="1057"/>
      <c r="D9" s="987" t="s">
        <v>516</v>
      </c>
      <c r="E9" s="989"/>
      <c r="F9" s="1050"/>
      <c r="G9" s="1052"/>
      <c r="H9" s="987" t="s">
        <v>263</v>
      </c>
      <c r="I9" s="989"/>
      <c r="J9" s="1050"/>
      <c r="K9" s="1051"/>
      <c r="L9" s="1051"/>
      <c r="M9" s="1052"/>
    </row>
    <row r="10" spans="1:14" s="360" customFormat="1" ht="18" customHeight="1" thickBot="1" x14ac:dyDescent="0.25">
      <c r="A10" s="1023" t="s">
        <v>515</v>
      </c>
      <c r="B10" s="1024"/>
      <c r="C10" s="1025"/>
      <c r="D10" s="362">
        <v>3</v>
      </c>
      <c r="E10" s="363">
        <v>7</v>
      </c>
      <c r="F10" s="364"/>
      <c r="G10" s="364"/>
      <c r="H10" s="364"/>
      <c r="I10" s="364"/>
      <c r="J10" s="364"/>
      <c r="K10" s="364"/>
      <c r="L10" s="364"/>
      <c r="M10" s="365"/>
    </row>
    <row r="11" spans="1:14" s="360" customFormat="1" ht="27" customHeight="1" thickTop="1" x14ac:dyDescent="0.2">
      <c r="A11" s="1026" t="s">
        <v>105</v>
      </c>
      <c r="B11" s="1027"/>
      <c r="C11" s="1028"/>
      <c r="D11" s="908" t="s">
        <v>562</v>
      </c>
      <c r="E11" s="909" t="s">
        <v>1452</v>
      </c>
      <c r="F11" s="910"/>
      <c r="G11" s="910"/>
      <c r="H11" s="910"/>
      <c r="I11" s="910" t="s">
        <v>1453</v>
      </c>
      <c r="J11" s="910" t="s">
        <v>984</v>
      </c>
      <c r="K11" s="911" t="s">
        <v>562</v>
      </c>
      <c r="L11" s="910" t="s">
        <v>1454</v>
      </c>
      <c r="M11" s="912"/>
    </row>
    <row r="12" spans="1:14" s="360" customFormat="1" ht="18" customHeight="1" x14ac:dyDescent="0.2">
      <c r="A12" s="1029" t="s">
        <v>798</v>
      </c>
      <c r="B12" s="1030"/>
      <c r="C12" s="1031"/>
      <c r="D12" s="1035" t="s">
        <v>799</v>
      </c>
      <c r="E12" s="1036"/>
      <c r="F12" s="1036"/>
      <c r="G12" s="1037"/>
      <c r="H12" s="938" t="s">
        <v>807</v>
      </c>
      <c r="I12" s="367"/>
      <c r="J12" s="367"/>
      <c r="K12" s="367"/>
      <c r="L12" s="367"/>
      <c r="M12" s="916"/>
    </row>
    <row r="13" spans="1:14" s="360" customFormat="1" ht="18" customHeight="1" x14ac:dyDescent="0.2">
      <c r="A13" s="1032"/>
      <c r="B13" s="1033"/>
      <c r="C13" s="1034"/>
      <c r="D13" s="1038" t="s">
        <v>983</v>
      </c>
      <c r="E13" s="1036"/>
      <c r="F13" s="1036"/>
      <c r="G13" s="1037"/>
      <c r="H13" s="913" t="s">
        <v>562</v>
      </c>
      <c r="I13" s="935" t="s">
        <v>21</v>
      </c>
      <c r="J13" s="936" t="s">
        <v>984</v>
      </c>
      <c r="K13" s="914" t="s">
        <v>562</v>
      </c>
      <c r="L13" s="936" t="s">
        <v>19</v>
      </c>
      <c r="M13" s="937"/>
    </row>
    <row r="14" spans="1:14" s="360" customFormat="1" ht="18" customHeight="1" x14ac:dyDescent="0.2">
      <c r="A14" s="1039" t="s">
        <v>985</v>
      </c>
      <c r="B14" s="1040"/>
      <c r="C14" s="1040"/>
      <c r="D14" s="913" t="s">
        <v>562</v>
      </c>
      <c r="E14" s="1045" t="s">
        <v>1455</v>
      </c>
      <c r="F14" s="1046"/>
      <c r="G14" s="1046"/>
      <c r="H14" s="1046"/>
      <c r="I14" s="1046"/>
      <c r="J14" s="1046"/>
      <c r="K14" s="366" t="s">
        <v>1456</v>
      </c>
      <c r="L14" s="914" t="s">
        <v>562</v>
      </c>
      <c r="M14" s="915" t="s">
        <v>19</v>
      </c>
    </row>
    <row r="15" spans="1:14" s="360" customFormat="1" ht="18" customHeight="1" x14ac:dyDescent="0.2">
      <c r="A15" s="1041" t="s">
        <v>986</v>
      </c>
      <c r="B15" s="1036"/>
      <c r="C15" s="1036"/>
      <c r="D15" s="796"/>
      <c r="E15" s="796"/>
      <c r="F15" s="914" t="s">
        <v>562</v>
      </c>
      <c r="G15" s="796" t="s">
        <v>21</v>
      </c>
      <c r="H15" s="1042" t="s">
        <v>984</v>
      </c>
      <c r="I15" s="1036"/>
      <c r="J15" s="914" t="s">
        <v>562</v>
      </c>
      <c r="K15" s="796" t="s">
        <v>19</v>
      </c>
      <c r="L15" s="367"/>
      <c r="M15" s="916"/>
    </row>
    <row r="16" spans="1:14" s="368" customFormat="1" ht="7.5" customHeight="1" x14ac:dyDescent="0.25">
      <c r="A16" s="291"/>
      <c r="B16" s="292"/>
      <c r="C16" s="291"/>
      <c r="D16" s="293"/>
      <c r="E16" s="293"/>
      <c r="F16" s="293"/>
      <c r="G16" s="293"/>
      <c r="H16" s="293"/>
      <c r="I16" s="293"/>
      <c r="J16" s="293"/>
      <c r="K16" s="293"/>
      <c r="L16" s="293"/>
      <c r="M16" s="293"/>
      <c r="N16" s="294"/>
    </row>
    <row r="17" spans="1:14" s="368" customFormat="1" ht="15.75" customHeight="1" x14ac:dyDescent="0.25">
      <c r="A17" s="1047" t="s">
        <v>1457</v>
      </c>
      <c r="B17" s="1048"/>
      <c r="C17" s="1048"/>
      <c r="D17" s="1048"/>
      <c r="E17" s="1048"/>
      <c r="F17" s="1048"/>
      <c r="G17" s="1048"/>
      <c r="H17" s="1049"/>
      <c r="I17" s="1049"/>
      <c r="J17" s="1043"/>
      <c r="K17" s="1044"/>
      <c r="L17" s="1044"/>
      <c r="M17" s="1044"/>
      <c r="N17" s="294"/>
    </row>
    <row r="18" spans="1:14" s="368" customFormat="1" ht="15.75" customHeight="1" x14ac:dyDescent="0.25">
      <c r="A18" s="359" t="s">
        <v>800</v>
      </c>
      <c r="B18" s="295"/>
      <c r="C18" s="296"/>
      <c r="D18" s="359"/>
      <c r="E18" s="359"/>
      <c r="F18" s="359"/>
      <c r="G18" s="359"/>
      <c r="H18" s="359"/>
      <c r="I18" s="359"/>
      <c r="J18" s="1022" t="s">
        <v>801</v>
      </c>
      <c r="K18" s="1022"/>
      <c r="L18" s="1022"/>
      <c r="M18" s="1022"/>
      <c r="N18" s="294"/>
    </row>
    <row r="19" spans="1:14" s="368" customFormat="1" ht="19.5" customHeight="1" x14ac:dyDescent="0.25">
      <c r="A19" s="1012" t="s">
        <v>520</v>
      </c>
      <c r="B19" s="1018"/>
      <c r="C19" s="1019"/>
      <c r="D19" s="1012" t="s">
        <v>521</v>
      </c>
      <c r="E19" s="1018"/>
      <c r="F19" s="1018"/>
      <c r="G19" s="1018"/>
      <c r="H19" s="1018"/>
      <c r="I19" s="1018"/>
      <c r="J19" s="1018"/>
      <c r="K19" s="1018"/>
      <c r="L19" s="1018"/>
      <c r="M19" s="1019"/>
      <c r="N19" s="294"/>
    </row>
    <row r="20" spans="1:14" s="368" customFormat="1" ht="19.5" customHeight="1" x14ac:dyDescent="0.25">
      <c r="A20" s="993" t="s">
        <v>259</v>
      </c>
      <c r="B20" s="994"/>
      <c r="C20" s="997"/>
      <c r="D20" s="917" t="s">
        <v>562</v>
      </c>
      <c r="E20" s="1020" t="s">
        <v>1473</v>
      </c>
      <c r="F20" s="1021"/>
      <c r="G20" s="914" t="s">
        <v>562</v>
      </c>
      <c r="H20" s="794" t="s">
        <v>1458</v>
      </c>
      <c r="I20" s="792"/>
      <c r="J20" s="792" t="s">
        <v>1456</v>
      </c>
      <c r="K20" s="914" t="s">
        <v>562</v>
      </c>
      <c r="L20" s="794" t="s">
        <v>1459</v>
      </c>
      <c r="M20" s="793"/>
      <c r="N20" s="294"/>
    </row>
    <row r="21" spans="1:14" s="368" customFormat="1" ht="19.5" customHeight="1" x14ac:dyDescent="0.25">
      <c r="A21" s="993" t="s">
        <v>260</v>
      </c>
      <c r="B21" s="996"/>
      <c r="C21" s="995"/>
      <c r="D21" s="917" t="s">
        <v>562</v>
      </c>
      <c r="E21" s="794" t="s">
        <v>1460</v>
      </c>
      <c r="F21" s="792" t="s">
        <v>1474</v>
      </c>
      <c r="G21" s="914" t="s">
        <v>562</v>
      </c>
      <c r="H21" s="794" t="s">
        <v>1461</v>
      </c>
      <c r="I21" s="792"/>
      <c r="J21" s="792" t="s">
        <v>1456</v>
      </c>
      <c r="K21" s="914" t="s">
        <v>562</v>
      </c>
      <c r="L21" s="794" t="s">
        <v>1462</v>
      </c>
      <c r="M21" s="793"/>
      <c r="N21" s="294"/>
    </row>
    <row r="22" spans="1:14" s="368" customFormat="1" ht="19.5" customHeight="1" x14ac:dyDescent="0.25">
      <c r="A22" s="993" t="s">
        <v>997</v>
      </c>
      <c r="B22" s="994"/>
      <c r="C22" s="997"/>
      <c r="D22" s="791"/>
      <c r="E22" s="792"/>
      <c r="F22" s="923" t="s">
        <v>562</v>
      </c>
      <c r="G22" s="794" t="s">
        <v>1463</v>
      </c>
      <c r="H22" s="921"/>
      <c r="I22" s="924" t="s">
        <v>984</v>
      </c>
      <c r="J22" s="919" t="s">
        <v>562</v>
      </c>
      <c r="K22" s="794" t="s">
        <v>1464</v>
      </c>
      <c r="L22" s="792"/>
      <c r="M22" s="793"/>
      <c r="N22" s="294"/>
    </row>
    <row r="23" spans="1:14" s="368" customFormat="1" ht="19.5" customHeight="1" x14ac:dyDescent="0.25">
      <c r="A23" s="1012" t="s">
        <v>998</v>
      </c>
      <c r="B23" s="1013"/>
      <c r="C23" s="1014"/>
      <c r="D23" s="791"/>
      <c r="E23" s="792"/>
      <c r="F23" s="923" t="s">
        <v>562</v>
      </c>
      <c r="G23" s="794" t="s">
        <v>1463</v>
      </c>
      <c r="H23" s="921"/>
      <c r="I23" s="924" t="s">
        <v>984</v>
      </c>
      <c r="J23" s="919" t="s">
        <v>562</v>
      </c>
      <c r="K23" s="794" t="s">
        <v>1464</v>
      </c>
      <c r="L23" s="792"/>
      <c r="M23" s="793"/>
      <c r="N23" s="294"/>
    </row>
    <row r="24" spans="1:14" s="368" customFormat="1" ht="19.5" customHeight="1" x14ac:dyDescent="0.25">
      <c r="A24" s="1015" t="s">
        <v>999</v>
      </c>
      <c r="B24" s="1016"/>
      <c r="C24" s="1017"/>
      <c r="D24" s="791"/>
      <c r="E24" s="792"/>
      <c r="F24" s="923" t="s">
        <v>562</v>
      </c>
      <c r="G24" s="794" t="s">
        <v>1465</v>
      </c>
      <c r="H24" s="921"/>
      <c r="I24" s="924" t="s">
        <v>984</v>
      </c>
      <c r="J24" s="919" t="s">
        <v>562</v>
      </c>
      <c r="K24" s="794" t="s">
        <v>1475</v>
      </c>
      <c r="L24" s="792"/>
      <c r="M24" s="793"/>
      <c r="N24" s="294"/>
    </row>
    <row r="25" spans="1:14" s="368" customFormat="1" ht="19.5" customHeight="1" x14ac:dyDescent="0.25">
      <c r="A25" s="993" t="s">
        <v>261</v>
      </c>
      <c r="B25" s="996"/>
      <c r="C25" s="995"/>
      <c r="D25" s="791"/>
      <c r="E25" s="792"/>
      <c r="F25" s="923" t="s">
        <v>562</v>
      </c>
      <c r="G25" s="794" t="s">
        <v>1466</v>
      </c>
      <c r="H25" s="921"/>
      <c r="I25" s="924" t="s">
        <v>984</v>
      </c>
      <c r="J25" s="919" t="s">
        <v>562</v>
      </c>
      <c r="K25" s="794" t="s">
        <v>1476</v>
      </c>
      <c r="L25" s="792"/>
      <c r="M25" s="793"/>
      <c r="N25" s="294"/>
    </row>
    <row r="26" spans="1:14" s="368" customFormat="1" ht="19.5" customHeight="1" x14ac:dyDescent="0.25">
      <c r="A26" s="1009" t="s">
        <v>1000</v>
      </c>
      <c r="B26" s="1010"/>
      <c r="C26" s="1011"/>
      <c r="D26" s="791"/>
      <c r="E26" s="792"/>
      <c r="F26" s="923" t="s">
        <v>562</v>
      </c>
      <c r="G26" s="794" t="s">
        <v>1465</v>
      </c>
      <c r="H26" s="921"/>
      <c r="I26" s="924" t="s">
        <v>984</v>
      </c>
      <c r="J26" s="919" t="s">
        <v>562</v>
      </c>
      <c r="K26" s="794" t="s">
        <v>1475</v>
      </c>
      <c r="L26" s="792"/>
      <c r="M26" s="793"/>
      <c r="N26" s="294"/>
    </row>
    <row r="27" spans="1:14" s="368" customFormat="1" ht="19.5" customHeight="1" x14ac:dyDescent="0.25">
      <c r="A27" s="1009" t="s">
        <v>1001</v>
      </c>
      <c r="B27" s="1010"/>
      <c r="C27" s="1011"/>
      <c r="D27" s="791"/>
      <c r="E27" s="792"/>
      <c r="F27" s="923" t="s">
        <v>562</v>
      </c>
      <c r="G27" s="794" t="s">
        <v>1465</v>
      </c>
      <c r="H27" s="921"/>
      <c r="I27" s="924" t="s">
        <v>984</v>
      </c>
      <c r="J27" s="919" t="s">
        <v>562</v>
      </c>
      <c r="K27" s="794" t="s">
        <v>1475</v>
      </c>
      <c r="L27" s="792"/>
      <c r="M27" s="793"/>
      <c r="N27" s="294"/>
    </row>
    <row r="28" spans="1:14" s="368" customFormat="1" ht="19.5" customHeight="1" x14ac:dyDescent="0.25">
      <c r="A28" s="1009" t="s">
        <v>1002</v>
      </c>
      <c r="B28" s="1010"/>
      <c r="C28" s="1011"/>
      <c r="D28" s="791"/>
      <c r="E28" s="792"/>
      <c r="F28" s="923" t="s">
        <v>562</v>
      </c>
      <c r="G28" s="794" t="s">
        <v>1465</v>
      </c>
      <c r="H28" s="921"/>
      <c r="I28" s="924" t="s">
        <v>984</v>
      </c>
      <c r="J28" s="919" t="s">
        <v>562</v>
      </c>
      <c r="K28" s="794" t="s">
        <v>1475</v>
      </c>
      <c r="L28" s="792"/>
      <c r="M28" s="793"/>
      <c r="N28" s="294"/>
    </row>
    <row r="29" spans="1:14" s="368" customFormat="1" ht="19.5" customHeight="1" x14ac:dyDescent="0.25">
      <c r="A29" s="1009" t="s">
        <v>1003</v>
      </c>
      <c r="B29" s="1010"/>
      <c r="C29" s="1011"/>
      <c r="D29" s="791"/>
      <c r="E29" s="792"/>
      <c r="F29" s="923" t="s">
        <v>562</v>
      </c>
      <c r="G29" s="794" t="s">
        <v>1465</v>
      </c>
      <c r="H29" s="921"/>
      <c r="I29" s="924" t="s">
        <v>984</v>
      </c>
      <c r="J29" s="919" t="s">
        <v>562</v>
      </c>
      <c r="K29" s="794" t="s">
        <v>1475</v>
      </c>
      <c r="L29" s="792"/>
      <c r="M29" s="793"/>
      <c r="N29" s="294"/>
    </row>
    <row r="30" spans="1:14" s="368" customFormat="1" ht="19.5" customHeight="1" x14ac:dyDescent="0.25">
      <c r="A30" s="993" t="s">
        <v>987</v>
      </c>
      <c r="B30" s="996"/>
      <c r="C30" s="995"/>
      <c r="D30" s="791"/>
      <c r="E30" s="792"/>
      <c r="F30" s="923" t="s">
        <v>562</v>
      </c>
      <c r="G30" s="794" t="s">
        <v>1465</v>
      </c>
      <c r="H30" s="921"/>
      <c r="I30" s="924" t="s">
        <v>984</v>
      </c>
      <c r="J30" s="919" t="s">
        <v>562</v>
      </c>
      <c r="K30" s="794" t="s">
        <v>1475</v>
      </c>
      <c r="L30" s="792"/>
      <c r="M30" s="793"/>
      <c r="N30" s="294"/>
    </row>
    <row r="31" spans="1:14" s="368" customFormat="1" ht="19.5" customHeight="1" x14ac:dyDescent="0.25">
      <c r="A31" s="993" t="s">
        <v>753</v>
      </c>
      <c r="B31" s="996"/>
      <c r="C31" s="995"/>
      <c r="D31" s="917" t="s">
        <v>562</v>
      </c>
      <c r="E31" s="794" t="s">
        <v>1460</v>
      </c>
      <c r="F31" s="792" t="s">
        <v>1474</v>
      </c>
      <c r="G31" s="914" t="s">
        <v>562</v>
      </c>
      <c r="H31" s="794" t="s">
        <v>1467</v>
      </c>
      <c r="I31" s="792"/>
      <c r="J31" s="792" t="s">
        <v>1456</v>
      </c>
      <c r="K31" s="914" t="s">
        <v>562</v>
      </c>
      <c r="L31" s="794" t="s">
        <v>1468</v>
      </c>
      <c r="M31" s="793"/>
      <c r="N31" s="294"/>
    </row>
    <row r="32" spans="1:14" s="368" customFormat="1" ht="19.5" customHeight="1" x14ac:dyDescent="0.25">
      <c r="A32" s="993" t="s">
        <v>709</v>
      </c>
      <c r="B32" s="994"/>
      <c r="C32" s="997"/>
      <c r="D32" s="791"/>
      <c r="E32" s="792"/>
      <c r="F32" s="923" t="s">
        <v>562</v>
      </c>
      <c r="G32" s="794" t="s">
        <v>1465</v>
      </c>
      <c r="H32" s="921"/>
      <c r="I32" s="924" t="s">
        <v>984</v>
      </c>
      <c r="J32" s="919" t="s">
        <v>562</v>
      </c>
      <c r="K32" s="794" t="s">
        <v>1475</v>
      </c>
      <c r="L32" s="792"/>
      <c r="M32" s="793"/>
      <c r="N32" s="294"/>
    </row>
    <row r="33" spans="1:14" s="368" customFormat="1" ht="19.5" customHeight="1" x14ac:dyDescent="0.25">
      <c r="A33" s="993" t="s">
        <v>710</v>
      </c>
      <c r="B33" s="994"/>
      <c r="C33" s="997"/>
      <c r="D33" s="917" t="s">
        <v>562</v>
      </c>
      <c r="E33" s="794" t="s">
        <v>1460</v>
      </c>
      <c r="F33" s="792" t="s">
        <v>1474</v>
      </c>
      <c r="G33" s="914" t="s">
        <v>562</v>
      </c>
      <c r="H33" s="794" t="s">
        <v>1467</v>
      </c>
      <c r="I33" s="792"/>
      <c r="J33" s="792" t="s">
        <v>1456</v>
      </c>
      <c r="K33" s="914" t="s">
        <v>562</v>
      </c>
      <c r="L33" s="794" t="s">
        <v>1468</v>
      </c>
      <c r="M33" s="793"/>
      <c r="N33" s="294"/>
    </row>
    <row r="34" spans="1:14" s="368" customFormat="1" ht="19.5" customHeight="1" x14ac:dyDescent="0.25">
      <c r="A34" s="993" t="s">
        <v>751</v>
      </c>
      <c r="B34" s="996"/>
      <c r="C34" s="995"/>
      <c r="D34" s="917" t="s">
        <v>562</v>
      </c>
      <c r="E34" s="794" t="s">
        <v>1460</v>
      </c>
      <c r="F34" s="792" t="s">
        <v>1474</v>
      </c>
      <c r="G34" s="914" t="s">
        <v>562</v>
      </c>
      <c r="H34" s="794" t="s">
        <v>1469</v>
      </c>
      <c r="I34" s="792"/>
      <c r="J34" s="792" t="s">
        <v>1456</v>
      </c>
      <c r="K34" s="914" t="s">
        <v>562</v>
      </c>
      <c r="L34" s="794" t="s">
        <v>1470</v>
      </c>
      <c r="M34" s="793"/>
      <c r="N34" s="294"/>
    </row>
    <row r="35" spans="1:14" s="368" customFormat="1" ht="19.5" customHeight="1" x14ac:dyDescent="0.25">
      <c r="A35" s="993" t="s">
        <v>707</v>
      </c>
      <c r="B35" s="994"/>
      <c r="C35" s="997"/>
      <c r="D35" s="791"/>
      <c r="E35" s="792"/>
      <c r="F35" s="923" t="s">
        <v>562</v>
      </c>
      <c r="G35" s="794" t="s">
        <v>1465</v>
      </c>
      <c r="H35" s="921"/>
      <c r="I35" s="924" t="s">
        <v>984</v>
      </c>
      <c r="J35" s="919" t="s">
        <v>562</v>
      </c>
      <c r="K35" s="794" t="s">
        <v>1475</v>
      </c>
      <c r="L35" s="792"/>
      <c r="M35" s="793"/>
      <c r="N35" s="294"/>
    </row>
    <row r="36" spans="1:14" s="368" customFormat="1" ht="19.5" customHeight="1" x14ac:dyDescent="0.25">
      <c r="A36" s="993" t="s">
        <v>708</v>
      </c>
      <c r="B36" s="994"/>
      <c r="C36" s="997"/>
      <c r="D36" s="791"/>
      <c r="E36" s="792"/>
      <c r="F36" s="923" t="s">
        <v>562</v>
      </c>
      <c r="G36" s="794" t="s">
        <v>1465</v>
      </c>
      <c r="H36" s="921"/>
      <c r="I36" s="924" t="s">
        <v>984</v>
      </c>
      <c r="J36" s="919" t="s">
        <v>562</v>
      </c>
      <c r="K36" s="794" t="s">
        <v>1475</v>
      </c>
      <c r="L36" s="792"/>
      <c r="M36" s="793"/>
      <c r="N36" s="294"/>
    </row>
    <row r="37" spans="1:14" s="368" customFormat="1" ht="19.5" customHeight="1" x14ac:dyDescent="0.25">
      <c r="A37" s="993" t="s">
        <v>711</v>
      </c>
      <c r="B37" s="996"/>
      <c r="C37" s="995"/>
      <c r="D37" s="791"/>
      <c r="E37" s="792"/>
      <c r="F37" s="923" t="s">
        <v>562</v>
      </c>
      <c r="G37" s="794" t="s">
        <v>1465</v>
      </c>
      <c r="H37" s="921"/>
      <c r="I37" s="924" t="s">
        <v>984</v>
      </c>
      <c r="J37" s="919" t="s">
        <v>562</v>
      </c>
      <c r="K37" s="794" t="s">
        <v>1475</v>
      </c>
      <c r="L37" s="792"/>
      <c r="M37" s="793"/>
      <c r="N37" s="294"/>
    </row>
    <row r="38" spans="1:14" s="368" customFormat="1" ht="19.5" customHeight="1" x14ac:dyDescent="0.25">
      <c r="A38" s="993" t="s">
        <v>808</v>
      </c>
      <c r="B38" s="996"/>
      <c r="C38" s="995"/>
      <c r="D38" s="791"/>
      <c r="E38" s="792"/>
      <c r="F38" s="923" t="s">
        <v>562</v>
      </c>
      <c r="G38" s="794" t="s">
        <v>1465</v>
      </c>
      <c r="H38" s="921"/>
      <c r="I38" s="924" t="s">
        <v>984</v>
      </c>
      <c r="J38" s="919" t="s">
        <v>562</v>
      </c>
      <c r="K38" s="794" t="s">
        <v>1475</v>
      </c>
      <c r="L38" s="792"/>
      <c r="M38" s="793"/>
      <c r="N38" s="294"/>
    </row>
    <row r="39" spans="1:14" s="368" customFormat="1" ht="19.5" customHeight="1" x14ac:dyDescent="0.25">
      <c r="A39" s="993" t="s">
        <v>65</v>
      </c>
      <c r="B39" s="994"/>
      <c r="C39" s="995"/>
      <c r="D39" s="791"/>
      <c r="E39" s="792"/>
      <c r="F39" s="923" t="s">
        <v>562</v>
      </c>
      <c r="G39" s="794" t="s">
        <v>1465</v>
      </c>
      <c r="H39" s="921"/>
      <c r="I39" s="924" t="s">
        <v>984</v>
      </c>
      <c r="J39" s="919" t="s">
        <v>562</v>
      </c>
      <c r="K39" s="794" t="s">
        <v>1475</v>
      </c>
      <c r="L39" s="792"/>
      <c r="M39" s="793"/>
      <c r="N39" s="294"/>
    </row>
    <row r="40" spans="1:14" s="368" customFormat="1" ht="19.5" customHeight="1" x14ac:dyDescent="0.25">
      <c r="A40" s="993" t="s">
        <v>810</v>
      </c>
      <c r="B40" s="994"/>
      <c r="C40" s="995"/>
      <c r="D40" s="791"/>
      <c r="E40" s="792"/>
      <c r="F40" s="923" t="s">
        <v>562</v>
      </c>
      <c r="G40" s="794" t="s">
        <v>1465</v>
      </c>
      <c r="H40" s="921"/>
      <c r="I40" s="924" t="s">
        <v>984</v>
      </c>
      <c r="J40" s="919" t="s">
        <v>562</v>
      </c>
      <c r="K40" s="794" t="s">
        <v>1475</v>
      </c>
      <c r="L40" s="792"/>
      <c r="M40" s="793"/>
      <c r="N40" s="294"/>
    </row>
    <row r="41" spans="1:14" s="368" customFormat="1" ht="19.5" customHeight="1" x14ac:dyDescent="0.25">
      <c r="A41" s="993" t="s">
        <v>7</v>
      </c>
      <c r="B41" s="994"/>
      <c r="C41" s="997"/>
      <c r="D41" s="917" t="s">
        <v>562</v>
      </c>
      <c r="E41" s="794" t="s">
        <v>1460</v>
      </c>
      <c r="F41" s="919" t="s">
        <v>562</v>
      </c>
      <c r="G41" s="792" t="s">
        <v>1467</v>
      </c>
      <c r="H41" s="920" t="s">
        <v>984</v>
      </c>
      <c r="I41" s="919" t="s">
        <v>562</v>
      </c>
      <c r="J41" s="792" t="s">
        <v>1468</v>
      </c>
      <c r="K41" s="920" t="s">
        <v>984</v>
      </c>
      <c r="L41" s="919" t="s">
        <v>562</v>
      </c>
      <c r="M41" s="795" t="s">
        <v>1471</v>
      </c>
      <c r="N41" s="294"/>
    </row>
    <row r="42" spans="1:14" s="368" customFormat="1" ht="19.5" customHeight="1" x14ac:dyDescent="0.25">
      <c r="A42" s="998" t="s">
        <v>1348</v>
      </c>
      <c r="B42" s="999"/>
      <c r="C42" s="1000"/>
      <c r="D42" s="926" t="s">
        <v>562</v>
      </c>
      <c r="E42" s="927" t="s">
        <v>1477</v>
      </c>
      <c r="F42" s="928" t="s">
        <v>562</v>
      </c>
      <c r="G42" s="929" t="s">
        <v>1478</v>
      </c>
      <c r="H42" s="928" t="s">
        <v>562</v>
      </c>
      <c r="I42" s="929" t="s">
        <v>1479</v>
      </c>
      <c r="J42" s="928" t="s">
        <v>562</v>
      </c>
      <c r="K42" s="929" t="s">
        <v>1480</v>
      </c>
      <c r="L42" s="928" t="s">
        <v>562</v>
      </c>
      <c r="M42" s="930" t="s">
        <v>1472</v>
      </c>
      <c r="N42" s="294"/>
    </row>
    <row r="43" spans="1:14" s="368" customFormat="1" ht="19.5" customHeight="1" x14ac:dyDescent="0.25">
      <c r="A43" s="1001"/>
      <c r="B43" s="1002"/>
      <c r="C43" s="1003"/>
      <c r="D43" s="931" t="s">
        <v>562</v>
      </c>
      <c r="E43" s="932" t="s">
        <v>1481</v>
      </c>
      <c r="F43" s="933" t="s">
        <v>562</v>
      </c>
      <c r="G43" s="932" t="s">
        <v>1482</v>
      </c>
      <c r="H43" s="933" t="s">
        <v>562</v>
      </c>
      <c r="I43" s="932" t="s">
        <v>1483</v>
      </c>
      <c r="J43" s="933" t="s">
        <v>562</v>
      </c>
      <c r="K43" s="932" t="s">
        <v>1484</v>
      </c>
      <c r="L43" s="933" t="s">
        <v>562</v>
      </c>
      <c r="M43" s="934" t="s">
        <v>1485</v>
      </c>
      <c r="N43" s="294"/>
    </row>
    <row r="44" spans="1:14" s="368" customFormat="1" ht="19.5" customHeight="1" x14ac:dyDescent="0.25">
      <c r="A44" s="1001"/>
      <c r="B44" s="1002"/>
      <c r="C44" s="1003"/>
      <c r="D44" s="931" t="s">
        <v>562</v>
      </c>
      <c r="E44" s="932" t="s">
        <v>1486</v>
      </c>
      <c r="F44" s="933" t="s">
        <v>562</v>
      </c>
      <c r="G44" s="932" t="s">
        <v>1487</v>
      </c>
      <c r="H44" s="933" t="s">
        <v>562</v>
      </c>
      <c r="I44" s="932" t="s">
        <v>1488</v>
      </c>
      <c r="J44" s="933" t="s">
        <v>562</v>
      </c>
      <c r="K44" s="932" t="s">
        <v>1489</v>
      </c>
      <c r="L44" s="933" t="s">
        <v>562</v>
      </c>
      <c r="M44" s="934" t="s">
        <v>1490</v>
      </c>
      <c r="N44" s="294"/>
    </row>
    <row r="45" spans="1:14" s="368" customFormat="1" ht="19.5" customHeight="1" x14ac:dyDescent="0.25">
      <c r="A45" s="1004"/>
      <c r="B45" s="1005"/>
      <c r="C45" s="1006"/>
      <c r="D45" s="913" t="s">
        <v>562</v>
      </c>
      <c r="E45" s="925" t="s">
        <v>1491</v>
      </c>
      <c r="F45" s="914" t="s">
        <v>562</v>
      </c>
      <c r="G45" s="925" t="s">
        <v>1492</v>
      </c>
      <c r="H45" s="914" t="s">
        <v>562</v>
      </c>
      <c r="I45" s="925" t="s">
        <v>1493</v>
      </c>
      <c r="J45" s="914" t="s">
        <v>562</v>
      </c>
      <c r="K45" s="925" t="s">
        <v>1494</v>
      </c>
      <c r="L45" s="918"/>
      <c r="M45" s="922"/>
      <c r="N45" s="294"/>
    </row>
    <row r="46" spans="1:14" s="368" customFormat="1" ht="19.5" customHeight="1" x14ac:dyDescent="0.25">
      <c r="A46" s="993" t="s">
        <v>811</v>
      </c>
      <c r="B46" s="994"/>
      <c r="C46" s="995"/>
      <c r="D46" s="791"/>
      <c r="E46" s="792"/>
      <c r="F46" s="923" t="s">
        <v>562</v>
      </c>
      <c r="G46" s="794" t="s">
        <v>1465</v>
      </c>
      <c r="H46" s="921"/>
      <c r="I46" s="924" t="s">
        <v>984</v>
      </c>
      <c r="J46" s="919" t="s">
        <v>562</v>
      </c>
      <c r="K46" s="794" t="s">
        <v>1475</v>
      </c>
      <c r="L46" s="792"/>
      <c r="M46" s="793"/>
      <c r="N46" s="294"/>
    </row>
    <row r="47" spans="1:14" s="368" customFormat="1" ht="19.5" customHeight="1" x14ac:dyDescent="0.25">
      <c r="A47" s="993" t="s">
        <v>262</v>
      </c>
      <c r="B47" s="996"/>
      <c r="C47" s="995"/>
      <c r="D47" s="791"/>
      <c r="E47" s="792"/>
      <c r="F47" s="923" t="s">
        <v>562</v>
      </c>
      <c r="G47" s="794" t="s">
        <v>1465</v>
      </c>
      <c r="H47" s="921"/>
      <c r="I47" s="924" t="s">
        <v>984</v>
      </c>
      <c r="J47" s="919" t="s">
        <v>562</v>
      </c>
      <c r="K47" s="794" t="s">
        <v>1475</v>
      </c>
      <c r="L47" s="1007" t="s">
        <v>1495</v>
      </c>
      <c r="M47" s="1008"/>
      <c r="N47" s="294"/>
    </row>
    <row r="48" spans="1:14" s="368" customFormat="1" ht="23.5" customHeight="1" x14ac:dyDescent="0.25">
      <c r="A48" s="987" t="s">
        <v>273</v>
      </c>
      <c r="B48" s="988"/>
      <c r="C48" s="989"/>
      <c r="D48" s="987" t="s">
        <v>516</v>
      </c>
      <c r="E48" s="989"/>
      <c r="F48" s="990"/>
      <c r="G48" s="991"/>
      <c r="H48" s="987" t="s">
        <v>263</v>
      </c>
      <c r="I48" s="989"/>
      <c r="J48" s="990"/>
      <c r="K48" s="992"/>
      <c r="L48" s="992"/>
      <c r="M48" s="991"/>
      <c r="N48" s="294"/>
    </row>
    <row r="49" spans="1:27" s="368" customFormat="1" ht="9" customHeight="1" x14ac:dyDescent="0.25">
      <c r="A49" s="762"/>
      <c r="B49" s="762"/>
      <c r="C49" s="762"/>
      <c r="D49" s="762"/>
      <c r="E49" s="762"/>
      <c r="F49" s="762"/>
      <c r="G49" s="762"/>
      <c r="H49" s="762"/>
      <c r="I49" s="762"/>
      <c r="J49" s="762"/>
      <c r="K49" s="762"/>
      <c r="L49" s="762"/>
      <c r="M49" s="762"/>
      <c r="N49" s="294"/>
    </row>
    <row r="50" spans="1:27" s="368" customFormat="1" ht="9" customHeight="1" x14ac:dyDescent="0.25">
      <c r="A50" s="762"/>
      <c r="B50" s="762"/>
      <c r="C50" s="762"/>
      <c r="D50" s="762"/>
      <c r="E50" s="762"/>
      <c r="F50" s="762"/>
      <c r="G50" s="762"/>
      <c r="H50" s="762"/>
      <c r="I50" s="762"/>
      <c r="J50" s="762"/>
      <c r="K50" s="762"/>
      <c r="L50" s="762"/>
      <c r="M50" s="762"/>
      <c r="N50" s="294"/>
    </row>
    <row r="51" spans="1:27" s="368" customFormat="1" ht="15.75" customHeight="1" x14ac:dyDescent="0.25">
      <c r="A51" s="369" t="s">
        <v>50</v>
      </c>
      <c r="B51" s="370"/>
      <c r="C51" s="370"/>
      <c r="D51" s="370"/>
      <c r="E51" s="370"/>
      <c r="F51" s="370"/>
      <c r="G51" s="370"/>
      <c r="H51" s="370"/>
      <c r="I51" s="370"/>
      <c r="J51" s="370"/>
      <c r="K51" s="370"/>
      <c r="L51" s="370"/>
      <c r="M51" s="370"/>
      <c r="N51" s="294"/>
    </row>
    <row r="52" spans="1:27" s="368" customFormat="1" ht="15.75" customHeight="1" x14ac:dyDescent="0.25">
      <c r="A52" s="371" t="s">
        <v>51</v>
      </c>
      <c r="B52" s="371"/>
      <c r="C52" s="371"/>
      <c r="D52" s="371"/>
      <c r="E52" s="371"/>
      <c r="F52" s="371"/>
      <c r="G52" s="371"/>
      <c r="H52" s="371"/>
      <c r="I52" s="371"/>
      <c r="J52" s="371"/>
      <c r="K52" s="371"/>
      <c r="L52" s="371"/>
      <c r="M52" s="371"/>
      <c r="N52" s="294"/>
    </row>
    <row r="53" spans="1:27" s="368" customFormat="1" ht="9" customHeight="1" x14ac:dyDescent="0.25">
      <c r="A53" s="297"/>
      <c r="B53" s="297"/>
      <c r="C53" s="297"/>
      <c r="D53" s="297"/>
      <c r="E53" s="297"/>
      <c r="F53" s="297"/>
      <c r="G53" s="297"/>
      <c r="H53" s="297"/>
      <c r="I53" s="297"/>
      <c r="J53" s="297"/>
      <c r="K53" s="297"/>
      <c r="L53" s="297"/>
      <c r="M53" s="297"/>
      <c r="N53" s="294"/>
    </row>
    <row r="54" spans="1:27" s="368" customFormat="1" ht="15.75" customHeight="1" thickBot="1" x14ac:dyDescent="0.3">
      <c r="A54" s="372"/>
      <c r="B54" s="372"/>
      <c r="C54" s="372"/>
      <c r="D54" s="373"/>
      <c r="E54" s="373"/>
      <c r="F54" s="373"/>
      <c r="G54" s="373"/>
      <c r="H54" s="373"/>
      <c r="I54" s="373"/>
      <c r="J54" s="373"/>
      <c r="K54" s="373"/>
      <c r="L54" s="373"/>
      <c r="M54" s="373"/>
      <c r="N54" s="294"/>
    </row>
    <row r="55" spans="1:27" s="368" customFormat="1" ht="15.75" customHeight="1" thickTop="1" x14ac:dyDescent="0.25">
      <c r="A55" s="374"/>
      <c r="B55" s="375" t="s">
        <v>89</v>
      </c>
      <c r="C55" s="375"/>
      <c r="D55" s="375"/>
      <c r="E55" s="375"/>
      <c r="F55" s="375"/>
      <c r="G55" s="375"/>
      <c r="H55" s="375"/>
      <c r="I55" s="375"/>
      <c r="J55" s="375"/>
      <c r="K55" s="375"/>
      <c r="L55" s="375"/>
      <c r="M55" s="376"/>
      <c r="N55" s="298"/>
    </row>
    <row r="56" spans="1:27" s="368" customFormat="1" ht="15.75" customHeight="1" x14ac:dyDescent="0.25">
      <c r="A56" s="377"/>
      <c r="B56" s="378" t="s">
        <v>85</v>
      </c>
      <c r="C56" s="379"/>
      <c r="D56" s="379"/>
      <c r="E56" s="379"/>
      <c r="F56" s="379"/>
      <c r="G56" s="379"/>
      <c r="H56" s="379"/>
      <c r="I56" s="379"/>
      <c r="J56" s="379"/>
      <c r="K56" s="379"/>
      <c r="L56" s="379"/>
      <c r="M56" s="380"/>
      <c r="N56" s="298"/>
    </row>
    <row r="57" spans="1:27" s="368" customFormat="1" ht="15.75" customHeight="1" x14ac:dyDescent="0.25">
      <c r="A57" s="381"/>
      <c r="B57" s="378" t="s">
        <v>86</v>
      </c>
      <c r="C57" s="379"/>
      <c r="D57" s="379"/>
      <c r="E57" s="379"/>
      <c r="F57" s="379"/>
      <c r="G57" s="379"/>
      <c r="H57" s="379"/>
      <c r="I57" s="379"/>
      <c r="J57" s="379"/>
      <c r="K57" s="379"/>
      <c r="L57" s="379"/>
      <c r="M57" s="380"/>
      <c r="N57" s="298"/>
    </row>
    <row r="58" spans="1:27" s="368" customFormat="1" ht="15.75" customHeight="1" x14ac:dyDescent="0.25">
      <c r="A58" s="381"/>
      <c r="B58" s="378" t="s">
        <v>87</v>
      </c>
      <c r="C58" s="382"/>
      <c r="D58" s="382"/>
      <c r="E58" s="382"/>
      <c r="F58" s="382"/>
      <c r="G58" s="382"/>
      <c r="H58" s="382"/>
      <c r="I58" s="382"/>
      <c r="J58" s="382"/>
      <c r="K58" s="382"/>
      <c r="L58" s="382"/>
      <c r="M58" s="383"/>
      <c r="N58" s="298"/>
    </row>
    <row r="59" spans="1:27" s="368" customFormat="1" ht="15.75" customHeight="1" x14ac:dyDescent="0.25">
      <c r="A59" s="377" t="s">
        <v>90</v>
      </c>
      <c r="B59" s="378" t="s">
        <v>88</v>
      </c>
      <c r="C59" s="382"/>
      <c r="D59" s="382"/>
      <c r="E59" s="382"/>
      <c r="F59" s="382"/>
      <c r="G59" s="382"/>
      <c r="H59" s="382"/>
      <c r="I59" s="382"/>
      <c r="J59" s="382"/>
      <c r="K59" s="382"/>
      <c r="L59" s="382"/>
      <c r="M59" s="383"/>
      <c r="N59" s="298"/>
    </row>
    <row r="60" spans="1:27" s="368" customFormat="1" ht="15.75" customHeight="1" thickBot="1" x14ac:dyDescent="0.3">
      <c r="A60" s="384"/>
      <c r="B60" s="385" t="s">
        <v>757</v>
      </c>
      <c r="C60" s="386"/>
      <c r="D60" s="386"/>
      <c r="E60" s="386"/>
      <c r="F60" s="386"/>
      <c r="G60" s="386"/>
      <c r="H60" s="386"/>
      <c r="I60" s="386"/>
      <c r="J60" s="386"/>
      <c r="K60" s="386"/>
      <c r="L60" s="386"/>
      <c r="M60" s="387"/>
      <c r="N60" s="298"/>
    </row>
    <row r="61" spans="1:27" s="368" customFormat="1" ht="15.75" customHeight="1" thickTop="1" x14ac:dyDescent="0.25">
      <c r="N61" s="298"/>
    </row>
    <row r="62" spans="1:27" s="368" customFormat="1" ht="15.75" customHeight="1" x14ac:dyDescent="0.25">
      <c r="N62" s="298"/>
    </row>
    <row r="63" spans="1:27" s="389" customFormat="1" ht="15.75" customHeight="1" x14ac:dyDescent="0.2">
      <c r="A63" s="368"/>
      <c r="B63" s="368"/>
      <c r="C63" s="368"/>
      <c r="D63" s="368"/>
      <c r="E63" s="368"/>
      <c r="F63" s="368"/>
      <c r="G63" s="368"/>
      <c r="H63" s="368"/>
      <c r="I63" s="368"/>
      <c r="J63" s="368"/>
      <c r="K63" s="368"/>
      <c r="L63" s="368"/>
      <c r="M63" s="368"/>
      <c r="N63" s="299"/>
      <c r="O63" s="388"/>
      <c r="P63" s="388"/>
      <c r="Q63" s="388"/>
      <c r="R63" s="388"/>
      <c r="S63" s="369"/>
      <c r="T63" s="369"/>
      <c r="U63" s="369"/>
      <c r="V63" s="369"/>
      <c r="W63" s="369"/>
      <c r="X63" s="369"/>
      <c r="Y63" s="369"/>
      <c r="Z63" s="369"/>
      <c r="AA63" s="369"/>
    </row>
    <row r="64" spans="1:27" s="360" customFormat="1" ht="15.75" customHeight="1" x14ac:dyDescent="0.2">
      <c r="A64" s="368"/>
      <c r="B64" s="368"/>
      <c r="C64" s="368"/>
      <c r="D64" s="368"/>
      <c r="E64" s="368"/>
      <c r="F64" s="368"/>
      <c r="G64" s="368"/>
      <c r="H64" s="368"/>
      <c r="I64" s="368"/>
      <c r="J64" s="368"/>
      <c r="K64" s="368"/>
      <c r="L64" s="368"/>
      <c r="M64" s="368"/>
    </row>
    <row r="65" spans="1:14" s="368" customFormat="1" ht="15.75" customHeight="1" x14ac:dyDescent="0.25">
      <c r="N65" s="298"/>
    </row>
    <row r="66" spans="1:14" s="360" customFormat="1" ht="15.75" customHeight="1" x14ac:dyDescent="0.2">
      <c r="A66" s="368"/>
      <c r="B66" s="368"/>
      <c r="C66" s="368"/>
      <c r="D66" s="368"/>
      <c r="E66" s="368"/>
      <c r="F66" s="368"/>
      <c r="G66" s="368"/>
      <c r="H66" s="368"/>
      <c r="I66" s="368"/>
      <c r="J66" s="368"/>
      <c r="K66" s="368"/>
      <c r="L66" s="368"/>
      <c r="M66" s="368"/>
    </row>
    <row r="67" spans="1:14" s="360" customFormat="1" ht="15.75" customHeight="1" x14ac:dyDescent="0.2">
      <c r="A67" s="368"/>
      <c r="B67" s="368"/>
      <c r="C67" s="368"/>
      <c r="D67" s="368"/>
      <c r="E67" s="368"/>
      <c r="F67" s="368"/>
      <c r="G67" s="368"/>
      <c r="H67" s="368"/>
      <c r="I67" s="368"/>
      <c r="J67" s="368"/>
      <c r="K67" s="368"/>
      <c r="L67" s="368"/>
      <c r="M67" s="368"/>
    </row>
    <row r="68" spans="1:14" s="360" customFormat="1" ht="16.5" customHeight="1" x14ac:dyDescent="0.2">
      <c r="A68" s="368"/>
      <c r="B68" s="368"/>
      <c r="C68" s="368"/>
      <c r="D68" s="368"/>
      <c r="E68" s="368"/>
      <c r="F68" s="368"/>
      <c r="G68" s="368"/>
      <c r="H68" s="368"/>
      <c r="I68" s="368"/>
      <c r="J68" s="368"/>
      <c r="K68" s="368"/>
      <c r="L68" s="368"/>
      <c r="M68" s="368"/>
    </row>
    <row r="69" spans="1:14" s="360" customFormat="1" ht="12" customHeight="1" x14ac:dyDescent="0.2">
      <c r="A69" s="368"/>
      <c r="B69" s="368"/>
      <c r="C69" s="368"/>
      <c r="D69" s="368"/>
      <c r="E69" s="368"/>
      <c r="F69" s="368"/>
      <c r="G69" s="368"/>
      <c r="H69" s="368"/>
      <c r="I69" s="368"/>
      <c r="J69" s="368"/>
      <c r="K69" s="368"/>
      <c r="L69" s="368"/>
      <c r="M69" s="368"/>
    </row>
    <row r="70" spans="1:14" s="360" customFormat="1" ht="12" customHeight="1" x14ac:dyDescent="0.2">
      <c r="A70" s="368"/>
      <c r="B70" s="368"/>
      <c r="C70" s="368"/>
      <c r="D70" s="368"/>
      <c r="E70" s="368"/>
      <c r="F70" s="368"/>
      <c r="G70" s="368"/>
      <c r="H70" s="368"/>
      <c r="I70" s="368"/>
      <c r="J70" s="368"/>
      <c r="K70" s="368"/>
      <c r="L70" s="368"/>
      <c r="M70" s="368"/>
    </row>
    <row r="71" spans="1:14" s="360" customFormat="1" ht="12" customHeight="1" x14ac:dyDescent="0.2">
      <c r="A71" s="368"/>
      <c r="B71" s="368"/>
      <c r="C71" s="368"/>
      <c r="D71" s="368"/>
      <c r="E71" s="368"/>
      <c r="F71" s="368"/>
      <c r="G71" s="368"/>
      <c r="H71" s="368"/>
      <c r="I71" s="368"/>
      <c r="J71" s="368"/>
      <c r="K71" s="368"/>
      <c r="L71" s="368"/>
      <c r="M71" s="368"/>
    </row>
    <row r="72" spans="1:14" s="360" customFormat="1" ht="12" customHeight="1" x14ac:dyDescent="0.2">
      <c r="A72" s="368"/>
      <c r="B72" s="368"/>
      <c r="C72" s="368"/>
      <c r="D72" s="368"/>
      <c r="E72" s="368"/>
      <c r="F72" s="368"/>
      <c r="G72" s="368"/>
      <c r="H72" s="368"/>
      <c r="I72" s="368"/>
      <c r="J72" s="368"/>
      <c r="K72" s="368"/>
      <c r="L72" s="368"/>
      <c r="M72" s="368"/>
    </row>
    <row r="73" spans="1:14" s="360" customFormat="1" ht="13.5" customHeight="1" x14ac:dyDescent="0.2">
      <c r="A73" s="368"/>
      <c r="B73" s="368"/>
      <c r="C73" s="368"/>
      <c r="D73" s="368"/>
      <c r="E73" s="368"/>
      <c r="F73" s="368"/>
      <c r="G73" s="368"/>
      <c r="H73" s="368"/>
      <c r="I73" s="368"/>
      <c r="J73" s="368"/>
      <c r="K73" s="368"/>
      <c r="L73" s="368"/>
      <c r="M73" s="368"/>
    </row>
    <row r="74" spans="1:14" s="368" customFormat="1" ht="16.5" x14ac:dyDescent="0.2"/>
    <row r="75" spans="1:14" s="368" customFormat="1" ht="16.5" x14ac:dyDescent="0.2"/>
    <row r="76" spans="1:14" s="368" customFormat="1" ht="16.5" x14ac:dyDescent="0.2"/>
    <row r="77" spans="1:14" s="368" customFormat="1" ht="16.5" x14ac:dyDescent="0.2"/>
    <row r="78" spans="1:14" s="368" customFormat="1" ht="16.5" x14ac:dyDescent="0.2"/>
    <row r="79" spans="1:14" s="368" customFormat="1" ht="16.5" x14ac:dyDescent="0.2"/>
    <row r="80" spans="1:14" s="368" customFormat="1" ht="16.5" x14ac:dyDescent="0.2"/>
    <row r="81" spans="1:13" s="368" customFormat="1" ht="16.5" x14ac:dyDescent="0.2"/>
    <row r="82" spans="1:13" s="368" customFormat="1" ht="16.5" x14ac:dyDescent="0.2"/>
    <row r="83" spans="1:13" s="368" customFormat="1" ht="16.5" x14ac:dyDescent="0.2">
      <c r="A83" s="361"/>
      <c r="B83" s="361"/>
      <c r="C83" s="361"/>
      <c r="D83" s="361"/>
      <c r="E83" s="361"/>
      <c r="F83" s="361"/>
      <c r="G83" s="361"/>
      <c r="H83" s="361"/>
      <c r="I83" s="361"/>
      <c r="J83" s="361"/>
      <c r="K83" s="361"/>
      <c r="L83" s="361"/>
      <c r="M83" s="361"/>
    </row>
    <row r="84" spans="1:13" s="368" customFormat="1" ht="16.5" x14ac:dyDescent="0.2">
      <c r="A84" s="361"/>
      <c r="B84" s="361"/>
      <c r="C84" s="361"/>
      <c r="D84" s="361"/>
      <c r="E84" s="361"/>
      <c r="F84" s="361"/>
      <c r="G84" s="361"/>
      <c r="H84" s="361"/>
      <c r="I84" s="361"/>
      <c r="J84" s="361"/>
      <c r="K84" s="361"/>
      <c r="L84" s="361"/>
      <c r="M84" s="361"/>
    </row>
    <row r="85" spans="1:13" s="368" customFormat="1" ht="16.5" x14ac:dyDescent="0.2">
      <c r="A85" s="361"/>
      <c r="B85" s="361"/>
      <c r="C85" s="361"/>
      <c r="D85" s="361"/>
      <c r="E85" s="361"/>
      <c r="F85" s="361"/>
      <c r="G85" s="361"/>
      <c r="H85" s="361"/>
      <c r="I85" s="361"/>
      <c r="J85" s="361"/>
      <c r="K85" s="361"/>
      <c r="L85" s="361"/>
      <c r="M85" s="361"/>
    </row>
    <row r="86" spans="1:13" s="368" customFormat="1" ht="16.5" x14ac:dyDescent="0.2">
      <c r="A86" s="361"/>
      <c r="B86" s="361"/>
      <c r="C86" s="361"/>
      <c r="D86" s="361"/>
      <c r="E86" s="361"/>
      <c r="F86" s="361"/>
      <c r="G86" s="361"/>
      <c r="H86" s="361"/>
      <c r="I86" s="361"/>
      <c r="J86" s="361"/>
      <c r="K86" s="361"/>
      <c r="L86" s="361"/>
      <c r="M86" s="361"/>
    </row>
    <row r="87" spans="1:13" s="368" customFormat="1" ht="16.5" x14ac:dyDescent="0.2">
      <c r="A87" s="361"/>
      <c r="B87" s="361"/>
      <c r="C87" s="361"/>
      <c r="D87" s="361"/>
      <c r="E87" s="361"/>
      <c r="F87" s="361"/>
      <c r="G87" s="361"/>
      <c r="H87" s="361"/>
      <c r="I87" s="361"/>
      <c r="J87" s="361"/>
      <c r="K87" s="361"/>
      <c r="L87" s="361"/>
      <c r="M87" s="361"/>
    </row>
    <row r="88" spans="1:13" s="368" customFormat="1" ht="16.5" x14ac:dyDescent="0.2">
      <c r="A88" s="361"/>
      <c r="B88" s="361"/>
      <c r="C88" s="361"/>
      <c r="D88" s="361"/>
      <c r="E88" s="361"/>
      <c r="F88" s="361"/>
      <c r="G88" s="361"/>
      <c r="H88" s="361"/>
      <c r="I88" s="361"/>
      <c r="J88" s="361"/>
      <c r="K88" s="361"/>
      <c r="L88" s="361"/>
      <c r="M88" s="361"/>
    </row>
    <row r="89" spans="1:13" s="368" customFormat="1" ht="16.5" x14ac:dyDescent="0.2">
      <c r="A89" s="361"/>
      <c r="B89" s="361"/>
      <c r="C89" s="361"/>
      <c r="D89" s="361"/>
      <c r="E89" s="361"/>
      <c r="F89" s="361"/>
      <c r="G89" s="361"/>
      <c r="H89" s="361"/>
      <c r="I89" s="361"/>
      <c r="J89" s="361"/>
      <c r="K89" s="361"/>
      <c r="L89" s="361"/>
      <c r="M89" s="361"/>
    </row>
    <row r="90" spans="1:13" s="368" customFormat="1" ht="16.5" x14ac:dyDescent="0.2">
      <c r="A90" s="361"/>
      <c r="B90" s="361"/>
      <c r="C90" s="361"/>
      <c r="D90" s="361"/>
      <c r="E90" s="361"/>
      <c r="F90" s="361"/>
      <c r="G90" s="361"/>
      <c r="H90" s="361"/>
      <c r="I90" s="361"/>
      <c r="J90" s="361"/>
      <c r="K90" s="361"/>
      <c r="L90" s="361"/>
      <c r="M90" s="361"/>
    </row>
    <row r="91" spans="1:13" s="368" customFormat="1" ht="16.5" x14ac:dyDescent="0.2">
      <c r="A91" s="361"/>
      <c r="B91" s="361"/>
      <c r="C91" s="361"/>
      <c r="D91" s="361"/>
      <c r="E91" s="361"/>
      <c r="F91" s="361"/>
      <c r="G91" s="361"/>
      <c r="H91" s="361"/>
      <c r="I91" s="361"/>
      <c r="J91" s="361"/>
      <c r="K91" s="361"/>
      <c r="L91" s="361"/>
      <c r="M91" s="361"/>
    </row>
    <row r="92" spans="1:13" s="368" customFormat="1" ht="16.5" x14ac:dyDescent="0.2">
      <c r="A92" s="361"/>
      <c r="B92" s="361"/>
      <c r="C92" s="361"/>
      <c r="D92" s="361"/>
      <c r="E92" s="361"/>
      <c r="F92" s="361"/>
      <c r="G92" s="361"/>
      <c r="H92" s="361"/>
      <c r="I92" s="361"/>
      <c r="J92" s="361"/>
      <c r="K92" s="361"/>
      <c r="L92" s="361"/>
      <c r="M92" s="361"/>
    </row>
    <row r="93" spans="1:13" s="368" customFormat="1" ht="16.5" x14ac:dyDescent="0.2">
      <c r="A93" s="361"/>
      <c r="B93" s="361"/>
      <c r="C93" s="361"/>
      <c r="D93" s="361"/>
      <c r="E93" s="361"/>
      <c r="F93" s="361"/>
      <c r="G93" s="361"/>
      <c r="H93" s="361"/>
      <c r="I93" s="361"/>
      <c r="J93" s="361"/>
      <c r="K93" s="361"/>
      <c r="L93" s="361"/>
      <c r="M93" s="361"/>
    </row>
    <row r="94" spans="1:13" s="368" customFormat="1" ht="16.5" x14ac:dyDescent="0.2">
      <c r="A94" s="361"/>
      <c r="B94" s="361"/>
      <c r="C94" s="361"/>
      <c r="D94" s="361"/>
      <c r="E94" s="361"/>
      <c r="F94" s="361"/>
      <c r="G94" s="361"/>
      <c r="H94" s="361"/>
      <c r="I94" s="361"/>
      <c r="J94" s="361"/>
      <c r="K94" s="361"/>
      <c r="L94" s="361"/>
      <c r="M94" s="361"/>
    </row>
    <row r="95" spans="1:13" s="368" customFormat="1" ht="16.5" x14ac:dyDescent="0.2">
      <c r="A95" s="361"/>
      <c r="B95" s="361"/>
      <c r="C95" s="361"/>
      <c r="D95" s="361"/>
      <c r="E95" s="361"/>
      <c r="F95" s="361"/>
      <c r="G95" s="361"/>
      <c r="H95" s="361"/>
      <c r="I95" s="361"/>
      <c r="J95" s="361"/>
      <c r="K95" s="361"/>
      <c r="L95" s="361"/>
      <c r="M95" s="361"/>
    </row>
  </sheetData>
  <mergeCells count="64">
    <mergeCell ref="A1:M1"/>
    <mergeCell ref="A2:M2"/>
    <mergeCell ref="A3:M3"/>
    <mergeCell ref="A4:C4"/>
    <mergeCell ref="D4:M4"/>
    <mergeCell ref="K7:M7"/>
    <mergeCell ref="A8:C8"/>
    <mergeCell ref="D8:M8"/>
    <mergeCell ref="A9:C9"/>
    <mergeCell ref="D9:E9"/>
    <mergeCell ref="F9:G9"/>
    <mergeCell ref="H9:I9"/>
    <mergeCell ref="J9:M9"/>
    <mergeCell ref="A5:C7"/>
    <mergeCell ref="D5:M6"/>
    <mergeCell ref="D7:E7"/>
    <mergeCell ref="F7:H7"/>
    <mergeCell ref="I7:J7"/>
    <mergeCell ref="J18:M18"/>
    <mergeCell ref="A10:C10"/>
    <mergeCell ref="A11:C11"/>
    <mergeCell ref="A12:C13"/>
    <mergeCell ref="D12:G12"/>
    <mergeCell ref="D13:G13"/>
    <mergeCell ref="A14:C14"/>
    <mergeCell ref="A15:C15"/>
    <mergeCell ref="H15:I15"/>
    <mergeCell ref="J17:M17"/>
    <mergeCell ref="E14:J14"/>
    <mergeCell ref="A17:I17"/>
    <mergeCell ref="A19:C19"/>
    <mergeCell ref="D19:M19"/>
    <mergeCell ref="A20:C20"/>
    <mergeCell ref="A21:C21"/>
    <mergeCell ref="E20:F20"/>
    <mergeCell ref="A25:C25"/>
    <mergeCell ref="A26:C26"/>
    <mergeCell ref="A27:C27"/>
    <mergeCell ref="A22:C22"/>
    <mergeCell ref="A23:C23"/>
    <mergeCell ref="A24:C24"/>
    <mergeCell ref="A31:C31"/>
    <mergeCell ref="A32:C32"/>
    <mergeCell ref="A33:C33"/>
    <mergeCell ref="A28:C28"/>
    <mergeCell ref="A29:C29"/>
    <mergeCell ref="A30:C30"/>
    <mergeCell ref="L47:M47"/>
    <mergeCell ref="A37:C37"/>
    <mergeCell ref="A38:C38"/>
    <mergeCell ref="A39:C39"/>
    <mergeCell ref="A34:C34"/>
    <mergeCell ref="A35:C35"/>
    <mergeCell ref="A36:C36"/>
    <mergeCell ref="A46:C46"/>
    <mergeCell ref="A47:C47"/>
    <mergeCell ref="A40:C40"/>
    <mergeCell ref="A41:C41"/>
    <mergeCell ref="A42:C45"/>
    <mergeCell ref="A48:C48"/>
    <mergeCell ref="D48:E48"/>
    <mergeCell ref="F48:G48"/>
    <mergeCell ref="H48:I48"/>
    <mergeCell ref="J48:M48"/>
  </mergeCells>
  <phoneticPr fontId="5"/>
  <dataValidations count="1">
    <dataValidation type="list" allowBlank="1" showInputMessage="1" showErrorMessage="1" sqref="D11 K11 H13 K13 L14 D14 F15 J15 D20:D21 G20:G21 H42:H45 K20:K21 J22:J30 F22:F30 G31 K31 G33:G34 D33:D34 D31 J35:J40 I41 D41:D45 K33:K34 J42:J47 J32 F32 F35:F47 L41:L44">
      <formula1>"□,■"</formula1>
    </dataValidation>
  </dataValidations>
  <printOptions horizontalCentered="1"/>
  <pageMargins left="0.59055118110236227" right="0.39370078740157483" top="0.59055118110236227" bottom="0.19685039370078741" header="0.23622047244094491" footer="0.35433070866141736"/>
  <pageSetup paperSize="9" scale="90" orientation="portrait" r:id="rId1"/>
  <headerFooter alignWithMargins="0"/>
  <rowBreaks count="1" manualBreakCount="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72"/>
  <sheetViews>
    <sheetView view="pageBreakPreview" zoomScale="84" zoomScaleNormal="75" zoomScaleSheetLayoutView="84" workbookViewId="0">
      <selection activeCell="C2" sqref="C2:H2"/>
    </sheetView>
  </sheetViews>
  <sheetFormatPr defaultColWidth="9" defaultRowHeight="11" x14ac:dyDescent="0.2"/>
  <cols>
    <col min="1" max="1" width="3.26953125" style="390" customWidth="1"/>
    <col min="2" max="2" width="10.7265625" style="520" customWidth="1"/>
    <col min="3" max="3" width="41" style="390" customWidth="1"/>
    <col min="4" max="4" width="8.7265625" style="390" customWidth="1"/>
    <col min="5" max="5" width="22" style="390" customWidth="1"/>
    <col min="6" max="8" width="4.6328125" style="390" customWidth="1"/>
    <col min="9" max="9" width="1.1796875" style="390" customWidth="1"/>
    <col min="10" max="16384" width="9" style="390"/>
  </cols>
  <sheetData>
    <row r="1" spans="1:8" ht="30" customHeight="1" thickBot="1" x14ac:dyDescent="0.25">
      <c r="A1" s="1076" t="s">
        <v>712</v>
      </c>
      <c r="B1" s="1076"/>
      <c r="C1" s="1076"/>
      <c r="D1" s="1076"/>
      <c r="E1" s="1076"/>
      <c r="F1" s="1076"/>
      <c r="G1" s="1076"/>
      <c r="H1" s="1076"/>
    </row>
    <row r="2" spans="1:8" ht="30" customHeight="1" thickTop="1" x14ac:dyDescent="0.2">
      <c r="A2" s="1077" t="s">
        <v>545</v>
      </c>
      <c r="B2" s="1078"/>
      <c r="C2" s="1094"/>
      <c r="D2" s="1095"/>
      <c r="E2" s="1095"/>
      <c r="F2" s="1095"/>
      <c r="G2" s="1095"/>
      <c r="H2" s="1096"/>
    </row>
    <row r="3" spans="1:8" ht="30" customHeight="1" x14ac:dyDescent="0.2">
      <c r="A3" s="1079" t="s">
        <v>546</v>
      </c>
      <c r="B3" s="1080"/>
      <c r="C3" s="1097"/>
      <c r="D3" s="1098"/>
      <c r="E3" s="1098"/>
      <c r="F3" s="1098"/>
      <c r="G3" s="1098"/>
      <c r="H3" s="1099"/>
    </row>
    <row r="4" spans="1:8" ht="30" customHeight="1" thickBot="1" x14ac:dyDescent="0.25">
      <c r="A4" s="1081" t="s">
        <v>547</v>
      </c>
      <c r="B4" s="1082"/>
      <c r="C4" s="1100" t="s">
        <v>548</v>
      </c>
      <c r="D4" s="1101"/>
      <c r="E4" s="1101"/>
      <c r="F4" s="1101"/>
      <c r="G4" s="1101"/>
      <c r="H4" s="1102"/>
    </row>
    <row r="5" spans="1:8" ht="15.4" customHeight="1" thickTop="1" x14ac:dyDescent="0.2">
      <c r="A5" s="1083" t="s">
        <v>549</v>
      </c>
      <c r="B5" s="1084"/>
      <c r="C5" s="1087" t="s">
        <v>550</v>
      </c>
      <c r="D5" s="1087" t="s">
        <v>551</v>
      </c>
      <c r="E5" s="1089" t="s">
        <v>552</v>
      </c>
      <c r="F5" s="1091" t="s">
        <v>553</v>
      </c>
      <c r="G5" s="1092"/>
      <c r="H5" s="1093"/>
    </row>
    <row r="6" spans="1:8" ht="15.4" customHeight="1" x14ac:dyDescent="0.2">
      <c r="A6" s="1085"/>
      <c r="B6" s="1086"/>
      <c r="C6" s="1088"/>
      <c r="D6" s="1088"/>
      <c r="E6" s="1090"/>
      <c r="F6" s="797" t="s">
        <v>554</v>
      </c>
      <c r="G6" s="797" t="s">
        <v>555</v>
      </c>
      <c r="H6" s="939" t="s">
        <v>1496</v>
      </c>
    </row>
    <row r="7" spans="1:8" ht="25" customHeight="1" x14ac:dyDescent="0.2">
      <c r="A7" s="392" t="s">
        <v>556</v>
      </c>
      <c r="B7" s="393"/>
      <c r="C7" s="393"/>
      <c r="D7" s="393"/>
      <c r="E7" s="393"/>
      <c r="F7" s="393"/>
      <c r="G7" s="393"/>
      <c r="H7" s="394"/>
    </row>
    <row r="8" spans="1:8" ht="85.5" customHeight="1" x14ac:dyDescent="0.2">
      <c r="A8" s="395">
        <v>1</v>
      </c>
      <c r="B8" s="396" t="s">
        <v>557</v>
      </c>
      <c r="C8" s="397" t="s">
        <v>653</v>
      </c>
      <c r="D8" s="398" t="s">
        <v>689</v>
      </c>
      <c r="E8" s="399" t="s">
        <v>558</v>
      </c>
      <c r="F8" s="917" t="s">
        <v>562</v>
      </c>
      <c r="G8" s="940" t="s">
        <v>562</v>
      </c>
      <c r="H8" s="940" t="s">
        <v>562</v>
      </c>
    </row>
    <row r="9" spans="1:8" ht="29" customHeight="1" x14ac:dyDescent="0.2">
      <c r="A9" s="392" t="s">
        <v>559</v>
      </c>
      <c r="B9" s="393"/>
      <c r="C9" s="393"/>
      <c r="D9" s="400"/>
      <c r="E9" s="393"/>
      <c r="F9" s="393"/>
      <c r="G9" s="393"/>
      <c r="H9" s="394"/>
    </row>
    <row r="10" spans="1:8" ht="25.5" customHeight="1" x14ac:dyDescent="0.2">
      <c r="A10" s="1103">
        <v>2</v>
      </c>
      <c r="B10" s="1106" t="s">
        <v>560</v>
      </c>
      <c r="C10" s="401" t="s">
        <v>561</v>
      </c>
      <c r="D10" s="402"/>
      <c r="E10" s="403"/>
      <c r="F10" s="404"/>
      <c r="G10" s="404"/>
      <c r="H10" s="404"/>
    </row>
    <row r="11" spans="1:8" ht="44.25" customHeight="1" x14ac:dyDescent="0.2">
      <c r="A11" s="1104"/>
      <c r="B11" s="1107"/>
      <c r="C11" s="405" t="s">
        <v>201</v>
      </c>
      <c r="D11" s="1109" t="s">
        <v>713</v>
      </c>
      <c r="E11" s="1111" t="s">
        <v>128</v>
      </c>
      <c r="F11" s="941" t="s">
        <v>562</v>
      </c>
      <c r="G11" s="942" t="s">
        <v>562</v>
      </c>
      <c r="H11" s="942" t="s">
        <v>562</v>
      </c>
    </row>
    <row r="12" spans="1:8" ht="41.25" customHeight="1" x14ac:dyDescent="0.2">
      <c r="A12" s="1104"/>
      <c r="B12" s="1107"/>
      <c r="C12" s="407" t="s">
        <v>480</v>
      </c>
      <c r="D12" s="1109"/>
      <c r="E12" s="1111"/>
      <c r="F12" s="943" t="s">
        <v>562</v>
      </c>
      <c r="G12" s="944" t="s">
        <v>562</v>
      </c>
      <c r="H12" s="944" t="s">
        <v>562</v>
      </c>
    </row>
    <row r="13" spans="1:8" ht="54" customHeight="1" x14ac:dyDescent="0.2">
      <c r="A13" s="1104"/>
      <c r="B13" s="1107"/>
      <c r="C13" s="409" t="s">
        <v>828</v>
      </c>
      <c r="D13" s="1110"/>
      <c r="E13" s="1111"/>
      <c r="F13" s="410"/>
      <c r="G13" s="410"/>
      <c r="H13" s="410"/>
    </row>
    <row r="14" spans="1:8" ht="42.75" customHeight="1" x14ac:dyDescent="0.2">
      <c r="A14" s="1104"/>
      <c r="B14" s="1107"/>
      <c r="C14" s="411" t="s">
        <v>308</v>
      </c>
      <c r="D14" s="412"/>
      <c r="E14" s="1111"/>
      <c r="F14" s="413"/>
      <c r="G14" s="413"/>
      <c r="H14" s="413"/>
    </row>
    <row r="15" spans="1:8" ht="31.5" customHeight="1" x14ac:dyDescent="0.2">
      <c r="A15" s="1104"/>
      <c r="B15" s="1107"/>
      <c r="C15" s="405" t="s">
        <v>310</v>
      </c>
      <c r="D15" s="1109" t="s">
        <v>713</v>
      </c>
      <c r="E15" s="1111"/>
      <c r="F15" s="941" t="s">
        <v>562</v>
      </c>
      <c r="G15" s="942" t="s">
        <v>562</v>
      </c>
      <c r="H15" s="942" t="s">
        <v>562</v>
      </c>
    </row>
    <row r="16" spans="1:8" ht="36" customHeight="1" x14ac:dyDescent="0.2">
      <c r="A16" s="1104"/>
      <c r="B16" s="1107"/>
      <c r="C16" s="414" t="s">
        <v>309</v>
      </c>
      <c r="D16" s="1109"/>
      <c r="E16" s="1112"/>
      <c r="F16" s="943" t="s">
        <v>562</v>
      </c>
      <c r="G16" s="944" t="s">
        <v>562</v>
      </c>
      <c r="H16" s="944" t="s">
        <v>562</v>
      </c>
    </row>
    <row r="17" spans="1:8" ht="41.25" customHeight="1" x14ac:dyDescent="0.2">
      <c r="A17" s="1104"/>
      <c r="B17" s="1107"/>
      <c r="C17" s="415" t="s">
        <v>785</v>
      </c>
      <c r="D17" s="1110"/>
      <c r="E17" s="1112"/>
      <c r="F17" s="410"/>
      <c r="G17" s="410"/>
      <c r="H17" s="410"/>
    </row>
    <row r="18" spans="1:8" ht="21" customHeight="1" x14ac:dyDescent="0.2">
      <c r="A18" s="1104"/>
      <c r="B18" s="1107"/>
      <c r="C18" s="416" t="s">
        <v>311</v>
      </c>
      <c r="D18" s="412"/>
      <c r="E18" s="1112"/>
      <c r="F18" s="404"/>
      <c r="G18" s="404"/>
      <c r="H18" s="404"/>
    </row>
    <row r="19" spans="1:8" ht="19.5" customHeight="1" x14ac:dyDescent="0.2">
      <c r="A19" s="1104"/>
      <c r="B19" s="1107"/>
      <c r="C19" s="417" t="s">
        <v>563</v>
      </c>
      <c r="D19" s="1114" t="s">
        <v>713</v>
      </c>
      <c r="E19" s="1112"/>
      <c r="F19" s="413"/>
      <c r="G19" s="413"/>
      <c r="H19" s="413"/>
    </row>
    <row r="20" spans="1:8" ht="32.25" customHeight="1" x14ac:dyDescent="0.2">
      <c r="A20" s="1104"/>
      <c r="B20" s="1107"/>
      <c r="C20" s="411" t="s">
        <v>307</v>
      </c>
      <c r="D20" s="1110"/>
      <c r="E20" s="1112"/>
      <c r="F20" s="913" t="s">
        <v>562</v>
      </c>
      <c r="G20" s="945" t="s">
        <v>562</v>
      </c>
      <c r="H20" s="945" t="s">
        <v>562</v>
      </c>
    </row>
    <row r="21" spans="1:8" ht="20.25" customHeight="1" x14ac:dyDescent="0.2">
      <c r="A21" s="1104"/>
      <c r="B21" s="1107"/>
      <c r="C21" s="417" t="s">
        <v>564</v>
      </c>
      <c r="D21" s="418"/>
      <c r="E21" s="1112"/>
      <c r="F21" s="404"/>
      <c r="G21" s="404"/>
      <c r="H21" s="404"/>
    </row>
    <row r="22" spans="1:8" ht="37.5" customHeight="1" x14ac:dyDescent="0.2">
      <c r="A22" s="1104"/>
      <c r="B22" s="1107"/>
      <c r="C22" s="419" t="s">
        <v>312</v>
      </c>
      <c r="D22" s="1109" t="s">
        <v>713</v>
      </c>
      <c r="E22" s="1112"/>
      <c r="F22" s="941" t="s">
        <v>562</v>
      </c>
      <c r="G22" s="942" t="s">
        <v>562</v>
      </c>
      <c r="H22" s="942" t="s">
        <v>562</v>
      </c>
    </row>
    <row r="23" spans="1:8" ht="37.5" customHeight="1" x14ac:dyDescent="0.2">
      <c r="A23" s="1104"/>
      <c r="B23" s="1107"/>
      <c r="C23" s="420" t="s">
        <v>313</v>
      </c>
      <c r="D23" s="1109"/>
      <c r="E23" s="1112"/>
      <c r="F23" s="941" t="s">
        <v>562</v>
      </c>
      <c r="G23" s="942" t="s">
        <v>562</v>
      </c>
      <c r="H23" s="942" t="s">
        <v>562</v>
      </c>
    </row>
    <row r="24" spans="1:8" ht="44" x14ac:dyDescent="0.2">
      <c r="A24" s="1104"/>
      <c r="B24" s="1107"/>
      <c r="C24" s="419" t="s">
        <v>314</v>
      </c>
      <c r="D24" s="1115"/>
      <c r="E24" s="1112"/>
      <c r="F24" s="941" t="s">
        <v>562</v>
      </c>
      <c r="G24" s="942" t="s">
        <v>562</v>
      </c>
      <c r="H24" s="942" t="s">
        <v>562</v>
      </c>
    </row>
    <row r="25" spans="1:8" ht="38" x14ac:dyDescent="0.2">
      <c r="A25" s="1104"/>
      <c r="B25" s="1107"/>
      <c r="C25" s="421" t="s">
        <v>315</v>
      </c>
      <c r="D25" s="422" t="s">
        <v>714</v>
      </c>
      <c r="E25" s="1112"/>
      <c r="F25" s="931" t="s">
        <v>562</v>
      </c>
      <c r="G25" s="951" t="s">
        <v>562</v>
      </c>
      <c r="H25" s="951" t="s">
        <v>562</v>
      </c>
    </row>
    <row r="26" spans="1:8" ht="40" customHeight="1" x14ac:dyDescent="0.2">
      <c r="A26" s="1105"/>
      <c r="B26" s="1108"/>
      <c r="C26" s="423" t="s">
        <v>316</v>
      </c>
      <c r="D26" s="424" t="s">
        <v>715</v>
      </c>
      <c r="E26" s="1113"/>
      <c r="F26" s="913" t="s">
        <v>562</v>
      </c>
      <c r="G26" s="945" t="s">
        <v>562</v>
      </c>
      <c r="H26" s="945" t="s">
        <v>562</v>
      </c>
    </row>
    <row r="27" spans="1:8" ht="16.5" customHeight="1" x14ac:dyDescent="0.2">
      <c r="A27" s="425"/>
      <c r="B27" s="426"/>
      <c r="C27" s="416" t="s">
        <v>317</v>
      </c>
      <c r="D27" s="427"/>
      <c r="E27" s="1118" t="s">
        <v>128</v>
      </c>
      <c r="F27" s="404"/>
      <c r="G27" s="404"/>
      <c r="H27" s="404"/>
    </row>
    <row r="28" spans="1:8" ht="21.75" customHeight="1" x14ac:dyDescent="0.2">
      <c r="A28" s="428"/>
      <c r="B28" s="429"/>
      <c r="C28" s="430" t="s">
        <v>318</v>
      </c>
      <c r="D28" s="431"/>
      <c r="E28" s="1111"/>
      <c r="F28" s="413"/>
      <c r="G28" s="413"/>
      <c r="H28" s="413"/>
    </row>
    <row r="29" spans="1:8" ht="39.75" customHeight="1" x14ac:dyDescent="0.2">
      <c r="A29" s="428"/>
      <c r="B29" s="429"/>
      <c r="C29" s="420" t="s">
        <v>619</v>
      </c>
      <c r="D29" s="432" t="s">
        <v>716</v>
      </c>
      <c r="E29" s="1111"/>
      <c r="F29" s="926" t="s">
        <v>562</v>
      </c>
      <c r="G29" s="948" t="s">
        <v>562</v>
      </c>
      <c r="H29" s="948" t="s">
        <v>562</v>
      </c>
    </row>
    <row r="30" spans="1:8" ht="22.5" customHeight="1" x14ac:dyDescent="0.2">
      <c r="A30" s="428"/>
      <c r="B30" s="429"/>
      <c r="C30" s="433" t="s">
        <v>319</v>
      </c>
      <c r="D30" s="434"/>
      <c r="E30" s="1111"/>
      <c r="F30" s="406"/>
      <c r="G30" s="406"/>
      <c r="H30" s="406"/>
    </row>
    <row r="31" spans="1:8" ht="44.5" customHeight="1" x14ac:dyDescent="0.2">
      <c r="A31" s="428"/>
      <c r="B31" s="429"/>
      <c r="C31" s="435" t="s">
        <v>620</v>
      </c>
      <c r="D31" s="436" t="s">
        <v>717</v>
      </c>
      <c r="E31" s="1111"/>
      <c r="F31" s="941" t="s">
        <v>562</v>
      </c>
      <c r="G31" s="942" t="s">
        <v>562</v>
      </c>
      <c r="H31" s="942" t="s">
        <v>562</v>
      </c>
    </row>
    <row r="32" spans="1:8" ht="28.5" customHeight="1" x14ac:dyDescent="0.2">
      <c r="A32" s="428"/>
      <c r="B32" s="429"/>
      <c r="C32" s="437" t="s">
        <v>812</v>
      </c>
      <c r="D32" s="438" t="s">
        <v>718</v>
      </c>
      <c r="E32" s="1112"/>
      <c r="F32" s="946" t="s">
        <v>562</v>
      </c>
      <c r="G32" s="947" t="s">
        <v>562</v>
      </c>
      <c r="H32" s="947" t="s">
        <v>562</v>
      </c>
    </row>
    <row r="33" spans="1:8" ht="20.25" customHeight="1" x14ac:dyDescent="0.2">
      <c r="A33" s="1103">
        <v>3</v>
      </c>
      <c r="B33" s="1119" t="s">
        <v>219</v>
      </c>
      <c r="C33" s="439" t="s">
        <v>36</v>
      </c>
      <c r="D33" s="1121" t="s">
        <v>719</v>
      </c>
      <c r="E33" s="440"/>
      <c r="F33" s="941" t="s">
        <v>562</v>
      </c>
      <c r="G33" s="942" t="s">
        <v>562</v>
      </c>
      <c r="H33" s="942" t="s">
        <v>562</v>
      </c>
    </row>
    <row r="34" spans="1:8" ht="31.5" customHeight="1" x14ac:dyDescent="0.2">
      <c r="A34" s="1104"/>
      <c r="B34" s="1120"/>
      <c r="C34" s="441" t="s">
        <v>321</v>
      </c>
      <c r="D34" s="1122"/>
      <c r="E34" s="440"/>
      <c r="F34" s="926" t="s">
        <v>562</v>
      </c>
      <c r="G34" s="948" t="s">
        <v>562</v>
      </c>
      <c r="H34" s="948" t="s">
        <v>562</v>
      </c>
    </row>
    <row r="35" spans="1:8" ht="37.9" customHeight="1" x14ac:dyDescent="0.2">
      <c r="A35" s="1104"/>
      <c r="B35" s="1120"/>
      <c r="C35" s="441" t="s">
        <v>565</v>
      </c>
      <c r="D35" s="432"/>
      <c r="E35" s="440"/>
      <c r="F35" s="413"/>
      <c r="G35" s="442"/>
      <c r="H35" s="442"/>
    </row>
    <row r="36" spans="1:8" ht="24.75" customHeight="1" x14ac:dyDescent="0.2">
      <c r="A36" s="1104"/>
      <c r="B36" s="1120"/>
      <c r="C36" s="441" t="s">
        <v>566</v>
      </c>
      <c r="D36" s="432"/>
      <c r="E36" s="440"/>
      <c r="F36" s="413"/>
      <c r="G36" s="442"/>
      <c r="H36" s="442"/>
    </row>
    <row r="37" spans="1:8" ht="22" x14ac:dyDescent="0.2">
      <c r="A37" s="1104"/>
      <c r="B37" s="1120"/>
      <c r="C37" s="441" t="s">
        <v>567</v>
      </c>
      <c r="D37" s="432"/>
      <c r="E37" s="440"/>
      <c r="F37" s="413"/>
      <c r="G37" s="442"/>
      <c r="H37" s="442"/>
    </row>
    <row r="38" spans="1:8" ht="18.75" customHeight="1" x14ac:dyDescent="0.2">
      <c r="A38" s="1104"/>
      <c r="B38" s="1120"/>
      <c r="C38" s="443" t="s">
        <v>481</v>
      </c>
      <c r="D38" s="432"/>
      <c r="E38" s="440"/>
      <c r="F38" s="413"/>
      <c r="G38" s="413"/>
      <c r="H38" s="413"/>
    </row>
    <row r="39" spans="1:8" ht="42" customHeight="1" x14ac:dyDescent="0.2">
      <c r="A39" s="1104"/>
      <c r="B39" s="1120"/>
      <c r="C39" s="429" t="s">
        <v>1004</v>
      </c>
      <c r="D39" s="432"/>
      <c r="E39" s="440"/>
      <c r="F39" s="413"/>
      <c r="G39" s="413"/>
      <c r="H39" s="413"/>
    </row>
    <row r="40" spans="1:8" ht="45.4" customHeight="1" x14ac:dyDescent="0.2">
      <c r="A40" s="1105"/>
      <c r="B40" s="1123"/>
      <c r="C40" s="444" t="s">
        <v>568</v>
      </c>
      <c r="D40" s="445"/>
      <c r="E40" s="446"/>
      <c r="F40" s="410"/>
      <c r="G40" s="447"/>
      <c r="H40" s="447"/>
    </row>
    <row r="41" spans="1:8" ht="39" customHeight="1" x14ac:dyDescent="0.2">
      <c r="A41" s="1097" t="s">
        <v>569</v>
      </c>
      <c r="B41" s="1116"/>
      <c r="C41" s="1116"/>
      <c r="D41" s="1116"/>
      <c r="E41" s="1116"/>
      <c r="F41" s="1116"/>
      <c r="G41" s="1116"/>
      <c r="H41" s="1117"/>
    </row>
    <row r="42" spans="1:8" ht="52.5" customHeight="1" x14ac:dyDescent="0.2">
      <c r="A42" s="1124">
        <v>4</v>
      </c>
      <c r="B42" s="1125" t="s">
        <v>570</v>
      </c>
      <c r="C42" s="448" t="s">
        <v>644</v>
      </c>
      <c r="D42" s="449" t="s">
        <v>720</v>
      </c>
      <c r="E42" s="1118" t="s">
        <v>30</v>
      </c>
      <c r="F42" s="974" t="s">
        <v>562</v>
      </c>
      <c r="G42" s="2118" t="s">
        <v>562</v>
      </c>
      <c r="H42" s="2118" t="s">
        <v>562</v>
      </c>
    </row>
    <row r="43" spans="1:8" ht="18" customHeight="1" x14ac:dyDescent="0.2">
      <c r="A43" s="1124"/>
      <c r="B43" s="1125"/>
      <c r="C43" s="450" t="s">
        <v>571</v>
      </c>
      <c r="D43" s="432"/>
      <c r="E43" s="1126"/>
      <c r="F43" s="413"/>
      <c r="G43" s="442"/>
      <c r="H43" s="442"/>
    </row>
    <row r="44" spans="1:8" ht="40" customHeight="1" x14ac:dyDescent="0.2">
      <c r="A44" s="1124"/>
      <c r="B44" s="1125"/>
      <c r="C44" s="451" t="s">
        <v>202</v>
      </c>
      <c r="D44" s="1128" t="s">
        <v>721</v>
      </c>
      <c r="E44" s="1126"/>
      <c r="F44" s="926" t="s">
        <v>562</v>
      </c>
      <c r="G44" s="948" t="s">
        <v>562</v>
      </c>
      <c r="H44" s="948" t="s">
        <v>562</v>
      </c>
    </row>
    <row r="45" spans="1:8" ht="48.75" customHeight="1" x14ac:dyDescent="0.2">
      <c r="A45" s="1124"/>
      <c r="B45" s="1125"/>
      <c r="C45" s="452" t="s">
        <v>645</v>
      </c>
      <c r="D45" s="1128"/>
      <c r="E45" s="1126"/>
      <c r="F45" s="406"/>
      <c r="G45" s="453"/>
      <c r="H45" s="453"/>
    </row>
    <row r="46" spans="1:8" ht="20.25" customHeight="1" x14ac:dyDescent="0.2">
      <c r="A46" s="1124"/>
      <c r="B46" s="1125"/>
      <c r="C46" s="454" t="s">
        <v>572</v>
      </c>
      <c r="D46" s="1128"/>
      <c r="E46" s="1126"/>
      <c r="F46" s="413"/>
      <c r="G46" s="442"/>
      <c r="H46" s="442"/>
    </row>
    <row r="47" spans="1:8" ht="26.25" customHeight="1" x14ac:dyDescent="0.2">
      <c r="A47" s="1124"/>
      <c r="B47" s="1125"/>
      <c r="C47" s="452" t="s">
        <v>573</v>
      </c>
      <c r="D47" s="1128"/>
      <c r="E47" s="1126"/>
      <c r="F47" s="941" t="s">
        <v>562</v>
      </c>
      <c r="G47" s="942" t="s">
        <v>562</v>
      </c>
      <c r="H47" s="942" t="s">
        <v>562</v>
      </c>
    </row>
    <row r="48" spans="1:8" ht="20.25" customHeight="1" x14ac:dyDescent="0.2">
      <c r="A48" s="1124"/>
      <c r="B48" s="1125"/>
      <c r="C48" s="451" t="s">
        <v>37</v>
      </c>
      <c r="D48" s="455"/>
      <c r="E48" s="1126"/>
      <c r="F48" s="413"/>
      <c r="G48" s="442"/>
      <c r="H48" s="442"/>
    </row>
    <row r="49" spans="1:8" ht="26.25" customHeight="1" x14ac:dyDescent="0.2">
      <c r="A49" s="1124"/>
      <c r="B49" s="1125"/>
      <c r="C49" s="451" t="s">
        <v>38</v>
      </c>
      <c r="D49" s="455"/>
      <c r="E49" s="1126"/>
      <c r="F49" s="941" t="s">
        <v>562</v>
      </c>
      <c r="G49" s="942" t="s">
        <v>562</v>
      </c>
      <c r="H49" s="942" t="s">
        <v>562</v>
      </c>
    </row>
    <row r="50" spans="1:8" ht="20.25" customHeight="1" x14ac:dyDescent="0.2">
      <c r="A50" s="1124"/>
      <c r="B50" s="1125"/>
      <c r="C50" s="456" t="s">
        <v>574</v>
      </c>
      <c r="D50" s="432"/>
      <c r="E50" s="1126"/>
      <c r="F50" s="413"/>
      <c r="G50" s="442"/>
      <c r="H50" s="442"/>
    </row>
    <row r="51" spans="1:8" ht="26.25" customHeight="1" x14ac:dyDescent="0.2">
      <c r="A51" s="1124"/>
      <c r="B51" s="1125"/>
      <c r="C51" s="451" t="s">
        <v>575</v>
      </c>
      <c r="D51" s="432"/>
      <c r="E51" s="1126"/>
      <c r="F51" s="941" t="s">
        <v>562</v>
      </c>
      <c r="G51" s="942" t="s">
        <v>562</v>
      </c>
      <c r="H51" s="942" t="s">
        <v>562</v>
      </c>
    </row>
    <row r="52" spans="1:8" ht="20.25" customHeight="1" x14ac:dyDescent="0.2">
      <c r="A52" s="1124"/>
      <c r="B52" s="1125"/>
      <c r="C52" s="407" t="s">
        <v>654</v>
      </c>
      <c r="D52" s="457"/>
      <c r="E52" s="1126"/>
      <c r="F52" s="408"/>
      <c r="G52" s="458"/>
      <c r="H52" s="458"/>
    </row>
    <row r="53" spans="1:8" ht="42.5" customHeight="1" x14ac:dyDescent="0.2">
      <c r="A53" s="1124"/>
      <c r="B53" s="1125"/>
      <c r="C53" s="459" t="s">
        <v>754</v>
      </c>
      <c r="D53" s="460" t="s">
        <v>722</v>
      </c>
      <c r="E53" s="1127"/>
      <c r="F53" s="913" t="s">
        <v>562</v>
      </c>
      <c r="G53" s="945" t="s">
        <v>562</v>
      </c>
      <c r="H53" s="945" t="s">
        <v>562</v>
      </c>
    </row>
    <row r="54" spans="1:8" ht="34.5" customHeight="1" x14ac:dyDescent="0.2">
      <c r="A54" s="1097" t="s">
        <v>576</v>
      </c>
      <c r="B54" s="1116"/>
      <c r="C54" s="1116"/>
      <c r="D54" s="1116"/>
      <c r="E54" s="1116"/>
      <c r="F54" s="1116"/>
      <c r="G54" s="1116"/>
      <c r="H54" s="1117"/>
    </row>
    <row r="55" spans="1:8" ht="82.5" customHeight="1" x14ac:dyDescent="0.2">
      <c r="A55" s="461">
        <v>5</v>
      </c>
      <c r="B55" s="451" t="s">
        <v>577</v>
      </c>
      <c r="C55" s="440" t="s">
        <v>646</v>
      </c>
      <c r="D55" s="462" t="s">
        <v>759</v>
      </c>
      <c r="E55" s="426" t="s">
        <v>578</v>
      </c>
      <c r="F55" s="917" t="s">
        <v>562</v>
      </c>
      <c r="G55" s="940" t="s">
        <v>562</v>
      </c>
      <c r="H55" s="940" t="s">
        <v>562</v>
      </c>
    </row>
    <row r="56" spans="1:8" ht="48.75" customHeight="1" x14ac:dyDescent="0.2">
      <c r="A56" s="461">
        <v>6</v>
      </c>
      <c r="B56" s="463" t="s">
        <v>579</v>
      </c>
      <c r="C56" s="464" t="s">
        <v>580</v>
      </c>
      <c r="D56" s="465" t="s">
        <v>760</v>
      </c>
      <c r="E56" s="466" t="s">
        <v>1005</v>
      </c>
      <c r="F56" s="917" t="s">
        <v>562</v>
      </c>
      <c r="G56" s="940" t="s">
        <v>562</v>
      </c>
      <c r="H56" s="940" t="s">
        <v>562</v>
      </c>
    </row>
    <row r="57" spans="1:8" ht="50" customHeight="1" x14ac:dyDescent="0.2">
      <c r="A57" s="461">
        <v>7</v>
      </c>
      <c r="B57" s="464" t="s">
        <v>581</v>
      </c>
      <c r="C57" s="464" t="s">
        <v>647</v>
      </c>
      <c r="D57" s="465" t="s">
        <v>761</v>
      </c>
      <c r="E57" s="465" t="s">
        <v>1006</v>
      </c>
      <c r="F57" s="941" t="s">
        <v>562</v>
      </c>
      <c r="G57" s="942" t="s">
        <v>562</v>
      </c>
      <c r="H57" s="942" t="s">
        <v>562</v>
      </c>
    </row>
    <row r="58" spans="1:8" ht="52.5" customHeight="1" x14ac:dyDescent="0.2">
      <c r="A58" s="1103">
        <v>8</v>
      </c>
      <c r="B58" s="1118" t="s">
        <v>582</v>
      </c>
      <c r="C58" s="467" t="s">
        <v>648</v>
      </c>
      <c r="D58" s="468" t="s">
        <v>762</v>
      </c>
      <c r="E58" s="1118" t="s">
        <v>583</v>
      </c>
      <c r="F58" s="949" t="s">
        <v>562</v>
      </c>
      <c r="G58" s="950" t="s">
        <v>562</v>
      </c>
      <c r="H58" s="950" t="s">
        <v>562</v>
      </c>
    </row>
    <row r="59" spans="1:8" ht="65" customHeight="1" x14ac:dyDescent="0.2">
      <c r="A59" s="1105"/>
      <c r="B59" s="1132"/>
      <c r="C59" s="469" t="s">
        <v>649</v>
      </c>
      <c r="D59" s="470" t="s">
        <v>763</v>
      </c>
      <c r="E59" s="1132"/>
      <c r="F59" s="946" t="s">
        <v>562</v>
      </c>
      <c r="G59" s="947" t="s">
        <v>562</v>
      </c>
      <c r="H59" s="947" t="s">
        <v>562</v>
      </c>
    </row>
    <row r="60" spans="1:8" ht="47.5" x14ac:dyDescent="0.2">
      <c r="A60" s="1104">
        <v>9</v>
      </c>
      <c r="B60" s="1118" t="s">
        <v>584</v>
      </c>
      <c r="C60" s="405" t="s">
        <v>650</v>
      </c>
      <c r="D60" s="471" t="s">
        <v>764</v>
      </c>
      <c r="E60" s="1118" t="s">
        <v>583</v>
      </c>
      <c r="F60" s="949" t="s">
        <v>562</v>
      </c>
      <c r="G60" s="950" t="s">
        <v>562</v>
      </c>
      <c r="H60" s="950" t="s">
        <v>562</v>
      </c>
    </row>
    <row r="61" spans="1:8" ht="50" customHeight="1" x14ac:dyDescent="0.2">
      <c r="A61" s="1105"/>
      <c r="B61" s="1132"/>
      <c r="C61" s="446" t="s">
        <v>585</v>
      </c>
      <c r="D61" s="460" t="s">
        <v>765</v>
      </c>
      <c r="E61" s="1132"/>
      <c r="F61" s="946" t="s">
        <v>562</v>
      </c>
      <c r="G61" s="947" t="s">
        <v>562</v>
      </c>
      <c r="H61" s="947" t="s">
        <v>562</v>
      </c>
    </row>
    <row r="62" spans="1:8" ht="39.5" customHeight="1" x14ac:dyDescent="0.2">
      <c r="A62" s="461">
        <v>10</v>
      </c>
      <c r="B62" s="464" t="s">
        <v>586</v>
      </c>
      <c r="C62" s="466" t="s">
        <v>587</v>
      </c>
      <c r="D62" s="465" t="s">
        <v>766</v>
      </c>
      <c r="E62" s="466" t="s">
        <v>588</v>
      </c>
      <c r="F62" s="946" t="s">
        <v>562</v>
      </c>
      <c r="G62" s="947" t="s">
        <v>562</v>
      </c>
      <c r="H62" s="947" t="s">
        <v>562</v>
      </c>
    </row>
    <row r="63" spans="1:8" ht="50" customHeight="1" x14ac:dyDescent="0.2">
      <c r="A63" s="1103">
        <v>11</v>
      </c>
      <c r="B63" s="1118" t="s">
        <v>589</v>
      </c>
      <c r="C63" s="472" t="s">
        <v>651</v>
      </c>
      <c r="D63" s="468" t="s">
        <v>767</v>
      </c>
      <c r="E63" s="472" t="s">
        <v>1007</v>
      </c>
      <c r="F63" s="949" t="s">
        <v>562</v>
      </c>
      <c r="G63" s="950" t="s">
        <v>562</v>
      </c>
      <c r="H63" s="950" t="s">
        <v>562</v>
      </c>
    </row>
    <row r="64" spans="1:8" ht="57" customHeight="1" x14ac:dyDescent="0.2">
      <c r="A64" s="1105"/>
      <c r="B64" s="1132"/>
      <c r="C64" s="473" t="s">
        <v>652</v>
      </c>
      <c r="D64" s="460" t="s">
        <v>768</v>
      </c>
      <c r="E64" s="473" t="s">
        <v>99</v>
      </c>
      <c r="F64" s="946" t="s">
        <v>562</v>
      </c>
      <c r="G64" s="947" t="s">
        <v>562</v>
      </c>
      <c r="H64" s="947" t="s">
        <v>562</v>
      </c>
    </row>
    <row r="65" spans="1:8" ht="79" customHeight="1" x14ac:dyDescent="0.2">
      <c r="A65" s="461">
        <v>12</v>
      </c>
      <c r="B65" s="464" t="s">
        <v>100</v>
      </c>
      <c r="C65" s="466" t="s">
        <v>241</v>
      </c>
      <c r="D65" s="465" t="s">
        <v>769</v>
      </c>
      <c r="E65" s="466" t="s">
        <v>1008</v>
      </c>
      <c r="F65" s="946" t="s">
        <v>562</v>
      </c>
      <c r="G65" s="947" t="s">
        <v>562</v>
      </c>
      <c r="H65" s="947" t="s">
        <v>562</v>
      </c>
    </row>
    <row r="66" spans="1:8" ht="50.5" customHeight="1" x14ac:dyDescent="0.2">
      <c r="A66" s="391">
        <v>13</v>
      </c>
      <c r="B66" s="446" t="s">
        <v>101</v>
      </c>
      <c r="C66" s="473" t="s">
        <v>242</v>
      </c>
      <c r="D66" s="460" t="s">
        <v>770</v>
      </c>
      <c r="E66" s="473" t="s">
        <v>1009</v>
      </c>
      <c r="F66" s="946" t="s">
        <v>562</v>
      </c>
      <c r="G66" s="947" t="s">
        <v>562</v>
      </c>
      <c r="H66" s="947" t="s">
        <v>562</v>
      </c>
    </row>
    <row r="67" spans="1:8" ht="49.5" customHeight="1" x14ac:dyDescent="0.2">
      <c r="A67" s="461">
        <v>14</v>
      </c>
      <c r="B67" s="464" t="s">
        <v>102</v>
      </c>
      <c r="C67" s="466" t="s">
        <v>243</v>
      </c>
      <c r="D67" s="465" t="s">
        <v>771</v>
      </c>
      <c r="E67" s="466" t="s">
        <v>1010</v>
      </c>
      <c r="F67" s="946" t="s">
        <v>562</v>
      </c>
      <c r="G67" s="947" t="s">
        <v>562</v>
      </c>
      <c r="H67" s="947" t="s">
        <v>562</v>
      </c>
    </row>
    <row r="68" spans="1:8" ht="49" customHeight="1" x14ac:dyDescent="0.2">
      <c r="A68" s="1124">
        <v>15</v>
      </c>
      <c r="B68" s="1129" t="s">
        <v>103</v>
      </c>
      <c r="C68" s="472" t="s">
        <v>1011</v>
      </c>
      <c r="D68" s="468" t="s">
        <v>772</v>
      </c>
      <c r="E68" s="1129" t="s">
        <v>591</v>
      </c>
      <c r="F68" s="949" t="s">
        <v>562</v>
      </c>
      <c r="G68" s="950" t="s">
        <v>562</v>
      </c>
      <c r="H68" s="950" t="s">
        <v>562</v>
      </c>
    </row>
    <row r="69" spans="1:8" ht="49" customHeight="1" x14ac:dyDescent="0.2">
      <c r="A69" s="1124"/>
      <c r="B69" s="1129"/>
      <c r="C69" s="474" t="s">
        <v>27</v>
      </c>
      <c r="D69" s="460" t="s">
        <v>773</v>
      </c>
      <c r="E69" s="1129"/>
      <c r="F69" s="946" t="s">
        <v>562</v>
      </c>
      <c r="G69" s="947" t="s">
        <v>562</v>
      </c>
      <c r="H69" s="947" t="s">
        <v>562</v>
      </c>
    </row>
    <row r="70" spans="1:8" ht="40" customHeight="1" x14ac:dyDescent="0.2">
      <c r="A70" s="1103">
        <v>16</v>
      </c>
      <c r="B70" s="1119" t="s">
        <v>104</v>
      </c>
      <c r="C70" s="472" t="s">
        <v>28</v>
      </c>
      <c r="D70" s="462" t="s">
        <v>723</v>
      </c>
      <c r="E70" s="426" t="s">
        <v>1012</v>
      </c>
      <c r="F70" s="949" t="s">
        <v>562</v>
      </c>
      <c r="G70" s="950" t="s">
        <v>562</v>
      </c>
      <c r="H70" s="950" t="s">
        <v>562</v>
      </c>
    </row>
    <row r="71" spans="1:8" ht="48.5" customHeight="1" x14ac:dyDescent="0.2">
      <c r="A71" s="1104"/>
      <c r="B71" s="1120"/>
      <c r="C71" s="475" t="s">
        <v>29</v>
      </c>
      <c r="D71" s="476" t="s">
        <v>724</v>
      </c>
      <c r="E71" s="477" t="s">
        <v>1013</v>
      </c>
      <c r="F71" s="931" t="s">
        <v>562</v>
      </c>
      <c r="G71" s="951" t="s">
        <v>562</v>
      </c>
      <c r="H71" s="951" t="s">
        <v>562</v>
      </c>
    </row>
    <row r="72" spans="1:8" ht="194" customHeight="1" x14ac:dyDescent="0.2">
      <c r="A72" s="1104"/>
      <c r="B72" s="1120"/>
      <c r="C72" s="475" t="s">
        <v>725</v>
      </c>
      <c r="D72" s="476" t="s">
        <v>726</v>
      </c>
      <c r="E72" s="475" t="s">
        <v>1014</v>
      </c>
      <c r="F72" s="931" t="s">
        <v>562</v>
      </c>
      <c r="G72" s="951" t="s">
        <v>562</v>
      </c>
      <c r="H72" s="951" t="s">
        <v>562</v>
      </c>
    </row>
    <row r="73" spans="1:8" ht="47.5" x14ac:dyDescent="0.2">
      <c r="A73" s="1104"/>
      <c r="B73" s="1120"/>
      <c r="C73" s="475" t="s">
        <v>34</v>
      </c>
      <c r="D73" s="476" t="s">
        <v>727</v>
      </c>
      <c r="E73" s="477" t="s">
        <v>592</v>
      </c>
      <c r="F73" s="931" t="s">
        <v>562</v>
      </c>
      <c r="G73" s="951" t="s">
        <v>562</v>
      </c>
      <c r="H73" s="951" t="s">
        <v>562</v>
      </c>
    </row>
    <row r="74" spans="1:8" ht="32" customHeight="1" x14ac:dyDescent="0.2">
      <c r="A74" s="1130"/>
      <c r="B74" s="1120"/>
      <c r="C74" s="125" t="s">
        <v>482</v>
      </c>
      <c r="D74" s="126" t="s">
        <v>690</v>
      </c>
      <c r="E74" s="127" t="s">
        <v>1015</v>
      </c>
      <c r="F74" s="931" t="s">
        <v>562</v>
      </c>
      <c r="G74" s="951" t="s">
        <v>562</v>
      </c>
      <c r="H74" s="951" t="s">
        <v>562</v>
      </c>
    </row>
    <row r="75" spans="1:8" s="128" customFormat="1" ht="37.5" customHeight="1" x14ac:dyDescent="0.2">
      <c r="A75" s="1131"/>
      <c r="B75" s="1123"/>
      <c r="C75" s="129" t="s">
        <v>483</v>
      </c>
      <c r="D75" s="352" t="s">
        <v>691</v>
      </c>
      <c r="E75" s="356" t="s">
        <v>1016</v>
      </c>
      <c r="F75" s="946" t="s">
        <v>562</v>
      </c>
      <c r="G75" s="947" t="s">
        <v>562</v>
      </c>
      <c r="H75" s="947" t="s">
        <v>562</v>
      </c>
    </row>
    <row r="76" spans="1:8" s="128" customFormat="1" ht="63.75" customHeight="1" x14ac:dyDescent="0.2">
      <c r="A76" s="461">
        <v>17</v>
      </c>
      <c r="B76" s="464" t="s">
        <v>441</v>
      </c>
      <c r="C76" s="466" t="s">
        <v>35</v>
      </c>
      <c r="D76" s="478" t="s">
        <v>774</v>
      </c>
      <c r="E76" s="479" t="s">
        <v>442</v>
      </c>
      <c r="F76" s="917" t="s">
        <v>562</v>
      </c>
      <c r="G76" s="940" t="s">
        <v>562</v>
      </c>
      <c r="H76" s="940" t="s">
        <v>562</v>
      </c>
    </row>
    <row r="77" spans="1:8" ht="48" customHeight="1" x14ac:dyDescent="0.2">
      <c r="A77" s="1103">
        <v>18</v>
      </c>
      <c r="B77" s="1119" t="s">
        <v>443</v>
      </c>
      <c r="C77" s="426" t="s">
        <v>498</v>
      </c>
      <c r="D77" s="480" t="s">
        <v>692</v>
      </c>
      <c r="E77" s="481" t="s">
        <v>444</v>
      </c>
      <c r="F77" s="949" t="s">
        <v>562</v>
      </c>
      <c r="G77" s="950" t="s">
        <v>562</v>
      </c>
      <c r="H77" s="950" t="s">
        <v>562</v>
      </c>
    </row>
    <row r="78" spans="1:8" ht="41.5" customHeight="1" x14ac:dyDescent="0.2">
      <c r="A78" s="1104"/>
      <c r="B78" s="1120"/>
      <c r="C78" s="482" t="s">
        <v>499</v>
      </c>
      <c r="D78" s="483" t="s">
        <v>728</v>
      </c>
      <c r="E78" s="484" t="s">
        <v>1017</v>
      </c>
      <c r="F78" s="931" t="s">
        <v>562</v>
      </c>
      <c r="G78" s="951" t="s">
        <v>562</v>
      </c>
      <c r="H78" s="951" t="s">
        <v>562</v>
      </c>
    </row>
    <row r="79" spans="1:8" ht="31.5" customHeight="1" x14ac:dyDescent="0.2">
      <c r="A79" s="1105"/>
      <c r="B79" s="1123"/>
      <c r="C79" s="474" t="s">
        <v>624</v>
      </c>
      <c r="D79" s="485" t="s">
        <v>625</v>
      </c>
      <c r="E79" s="486" t="s">
        <v>1018</v>
      </c>
      <c r="F79" s="946" t="s">
        <v>562</v>
      </c>
      <c r="G79" s="947" t="s">
        <v>562</v>
      </c>
      <c r="H79" s="947" t="s">
        <v>562</v>
      </c>
    </row>
    <row r="80" spans="1:8" ht="37.5" customHeight="1" x14ac:dyDescent="0.2">
      <c r="A80" s="1103">
        <v>19</v>
      </c>
      <c r="B80" s="1118" t="s">
        <v>1019</v>
      </c>
      <c r="C80" s="900" t="s">
        <v>1020</v>
      </c>
      <c r="D80" s="1121" t="s">
        <v>1021</v>
      </c>
      <c r="E80" s="900" t="s">
        <v>1022</v>
      </c>
      <c r="F80" s="949" t="s">
        <v>562</v>
      </c>
      <c r="G80" s="950" t="s">
        <v>562</v>
      </c>
      <c r="H80" s="950" t="s">
        <v>562</v>
      </c>
    </row>
    <row r="81" spans="1:8" ht="45" customHeight="1" x14ac:dyDescent="0.2">
      <c r="A81" s="1104"/>
      <c r="B81" s="1111"/>
      <c r="C81" s="475" t="s">
        <v>1023</v>
      </c>
      <c r="D81" s="1122"/>
      <c r="E81" s="475" t="s">
        <v>505</v>
      </c>
      <c r="F81" s="931" t="s">
        <v>562</v>
      </c>
      <c r="G81" s="951" t="s">
        <v>562</v>
      </c>
      <c r="H81" s="951" t="s">
        <v>562</v>
      </c>
    </row>
    <row r="82" spans="1:8" ht="47" customHeight="1" x14ac:dyDescent="0.2">
      <c r="A82" s="1104"/>
      <c r="B82" s="1111"/>
      <c r="C82" s="475" t="s">
        <v>1024</v>
      </c>
      <c r="D82" s="1122"/>
      <c r="E82" s="475" t="s">
        <v>1025</v>
      </c>
      <c r="F82" s="931" t="s">
        <v>562</v>
      </c>
      <c r="G82" s="951" t="s">
        <v>562</v>
      </c>
      <c r="H82" s="951" t="s">
        <v>562</v>
      </c>
    </row>
    <row r="83" spans="1:8" ht="79" customHeight="1" x14ac:dyDescent="0.2">
      <c r="A83" s="1104"/>
      <c r="B83" s="1111"/>
      <c r="C83" s="475" t="s">
        <v>1026</v>
      </c>
      <c r="D83" s="1122"/>
      <c r="E83" s="475" t="s">
        <v>1027</v>
      </c>
      <c r="F83" s="931" t="s">
        <v>562</v>
      </c>
      <c r="G83" s="951" t="s">
        <v>562</v>
      </c>
      <c r="H83" s="951" t="s">
        <v>562</v>
      </c>
    </row>
    <row r="84" spans="1:8" ht="26.25" customHeight="1" x14ac:dyDescent="0.2">
      <c r="A84" s="1104"/>
      <c r="B84" s="1111"/>
      <c r="C84" s="475" t="s">
        <v>1028</v>
      </c>
      <c r="D84" s="1122"/>
      <c r="E84" s="475" t="s">
        <v>503</v>
      </c>
      <c r="F84" s="931" t="s">
        <v>562</v>
      </c>
      <c r="G84" s="951" t="s">
        <v>562</v>
      </c>
      <c r="H84" s="951" t="s">
        <v>562</v>
      </c>
    </row>
    <row r="85" spans="1:8" ht="63.75" customHeight="1" x14ac:dyDescent="0.2">
      <c r="A85" s="1105"/>
      <c r="B85" s="1132"/>
      <c r="C85" s="902" t="s">
        <v>79</v>
      </c>
      <c r="D85" s="1136"/>
      <c r="E85" s="488" t="s">
        <v>593</v>
      </c>
      <c r="F85" s="913" t="s">
        <v>562</v>
      </c>
      <c r="G85" s="945" t="s">
        <v>562</v>
      </c>
      <c r="H85" s="945" t="s">
        <v>562</v>
      </c>
    </row>
    <row r="86" spans="1:8" ht="52.5" customHeight="1" x14ac:dyDescent="0.2">
      <c r="A86" s="1124">
        <v>20</v>
      </c>
      <c r="B86" s="1129" t="s">
        <v>504</v>
      </c>
      <c r="C86" s="898" t="s">
        <v>594</v>
      </c>
      <c r="D86" s="1133" t="s">
        <v>729</v>
      </c>
      <c r="E86" s="898" t="s">
        <v>1029</v>
      </c>
      <c r="F86" s="949" t="s">
        <v>562</v>
      </c>
      <c r="G86" s="950" t="s">
        <v>562</v>
      </c>
      <c r="H86" s="950" t="s">
        <v>562</v>
      </c>
    </row>
    <row r="87" spans="1:8" ht="30" customHeight="1" x14ac:dyDescent="0.2">
      <c r="A87" s="1124"/>
      <c r="B87" s="1129"/>
      <c r="C87" s="475" t="s">
        <v>595</v>
      </c>
      <c r="D87" s="1134"/>
      <c r="E87" s="493" t="s">
        <v>1030</v>
      </c>
      <c r="F87" s="931" t="s">
        <v>562</v>
      </c>
      <c r="G87" s="951" t="s">
        <v>562</v>
      </c>
      <c r="H87" s="951" t="s">
        <v>562</v>
      </c>
    </row>
    <row r="88" spans="1:8" ht="30" customHeight="1" x14ac:dyDescent="0.2">
      <c r="A88" s="1124"/>
      <c r="B88" s="1129"/>
      <c r="C88" s="475" t="s">
        <v>0</v>
      </c>
      <c r="D88" s="1134"/>
      <c r="E88" s="493" t="s">
        <v>1031</v>
      </c>
      <c r="F88" s="931" t="s">
        <v>562</v>
      </c>
      <c r="G88" s="951" t="s">
        <v>562</v>
      </c>
      <c r="H88" s="951" t="s">
        <v>562</v>
      </c>
    </row>
    <row r="89" spans="1:8" ht="26.25" customHeight="1" x14ac:dyDescent="0.2">
      <c r="A89" s="1124"/>
      <c r="B89" s="1129"/>
      <c r="C89" s="475" t="s">
        <v>506</v>
      </c>
      <c r="D89" s="1134"/>
      <c r="E89" s="493" t="s">
        <v>1032</v>
      </c>
      <c r="F89" s="931" t="s">
        <v>562</v>
      </c>
      <c r="G89" s="951" t="s">
        <v>562</v>
      </c>
      <c r="H89" s="951" t="s">
        <v>562</v>
      </c>
    </row>
    <row r="90" spans="1:8" ht="30" customHeight="1" x14ac:dyDescent="0.2">
      <c r="A90" s="1103"/>
      <c r="B90" s="1118"/>
      <c r="C90" s="475" t="s">
        <v>507</v>
      </c>
      <c r="D90" s="1135"/>
      <c r="E90" s="493" t="s">
        <v>1033</v>
      </c>
      <c r="F90" s="931" t="s">
        <v>562</v>
      </c>
      <c r="G90" s="951" t="s">
        <v>562</v>
      </c>
      <c r="H90" s="951" t="s">
        <v>562</v>
      </c>
    </row>
    <row r="91" spans="1:8" ht="94" customHeight="1" x14ac:dyDescent="0.2">
      <c r="A91" s="391"/>
      <c r="B91" s="446"/>
      <c r="C91" s="902" t="s">
        <v>669</v>
      </c>
      <c r="D91" s="485" t="s">
        <v>702</v>
      </c>
      <c r="E91" s="899" t="s">
        <v>1034</v>
      </c>
      <c r="F91" s="946" t="s">
        <v>562</v>
      </c>
      <c r="G91" s="947" t="s">
        <v>562</v>
      </c>
      <c r="H91" s="947" t="s">
        <v>562</v>
      </c>
    </row>
    <row r="92" spans="1:8" ht="110" customHeight="1" x14ac:dyDescent="0.2">
      <c r="A92" s="461">
        <v>21</v>
      </c>
      <c r="B92" s="464" t="s">
        <v>508</v>
      </c>
      <c r="C92" s="466" t="s">
        <v>1035</v>
      </c>
      <c r="D92" s="465" t="s">
        <v>775</v>
      </c>
      <c r="E92" s="466" t="s">
        <v>1</v>
      </c>
      <c r="F92" s="917" t="s">
        <v>562</v>
      </c>
      <c r="G92" s="940" t="s">
        <v>562</v>
      </c>
      <c r="H92" s="940" t="s">
        <v>562</v>
      </c>
    </row>
    <row r="93" spans="1:8" ht="63.5" customHeight="1" x14ac:dyDescent="0.2">
      <c r="A93" s="461">
        <v>22</v>
      </c>
      <c r="B93" s="464" t="s">
        <v>509</v>
      </c>
      <c r="C93" s="466" t="s">
        <v>8</v>
      </c>
      <c r="D93" s="465" t="s">
        <v>776</v>
      </c>
      <c r="E93" s="466" t="s">
        <v>2</v>
      </c>
      <c r="F93" s="917" t="s">
        <v>562</v>
      </c>
      <c r="G93" s="940" t="s">
        <v>562</v>
      </c>
      <c r="H93" s="940" t="s">
        <v>562</v>
      </c>
    </row>
    <row r="94" spans="1:8" ht="41.25" customHeight="1" x14ac:dyDescent="0.2">
      <c r="A94" s="461">
        <v>23</v>
      </c>
      <c r="B94" s="466" t="s">
        <v>510</v>
      </c>
      <c r="C94" s="466" t="s">
        <v>1036</v>
      </c>
      <c r="D94" s="465" t="s">
        <v>730</v>
      </c>
      <c r="E94" s="466" t="s">
        <v>3</v>
      </c>
      <c r="F94" s="917" t="s">
        <v>562</v>
      </c>
      <c r="G94" s="940" t="s">
        <v>562</v>
      </c>
      <c r="H94" s="940" t="s">
        <v>562</v>
      </c>
    </row>
    <row r="95" spans="1:8" ht="166.5" customHeight="1" x14ac:dyDescent="0.2">
      <c r="A95" s="461">
        <v>24</v>
      </c>
      <c r="B95" s="464" t="s">
        <v>511</v>
      </c>
      <c r="C95" s="466" t="s">
        <v>1037</v>
      </c>
      <c r="D95" s="465" t="s">
        <v>731</v>
      </c>
      <c r="E95" s="466" t="s">
        <v>558</v>
      </c>
      <c r="F95" s="917" t="s">
        <v>562</v>
      </c>
      <c r="G95" s="940" t="s">
        <v>562</v>
      </c>
      <c r="H95" s="940" t="s">
        <v>562</v>
      </c>
    </row>
    <row r="96" spans="1:8" ht="57" customHeight="1" x14ac:dyDescent="0.2">
      <c r="A96" s="1103">
        <v>25</v>
      </c>
      <c r="B96" s="1119" t="s">
        <v>512</v>
      </c>
      <c r="C96" s="426" t="s">
        <v>5</v>
      </c>
      <c r="D96" s="462" t="s">
        <v>732</v>
      </c>
      <c r="E96" s="426" t="s">
        <v>4</v>
      </c>
      <c r="F96" s="949" t="s">
        <v>562</v>
      </c>
      <c r="G96" s="950" t="s">
        <v>562</v>
      </c>
      <c r="H96" s="950" t="s">
        <v>562</v>
      </c>
    </row>
    <row r="97" spans="1:8" ht="53" customHeight="1" x14ac:dyDescent="0.2">
      <c r="A97" s="1104"/>
      <c r="B97" s="1120"/>
      <c r="C97" s="475" t="s">
        <v>9</v>
      </c>
      <c r="D97" s="476" t="s">
        <v>733</v>
      </c>
      <c r="E97" s="475" t="s">
        <v>1038</v>
      </c>
      <c r="F97" s="931" t="s">
        <v>562</v>
      </c>
      <c r="G97" s="951" t="s">
        <v>562</v>
      </c>
      <c r="H97" s="951" t="s">
        <v>562</v>
      </c>
    </row>
    <row r="98" spans="1:8" ht="114" customHeight="1" x14ac:dyDescent="0.2">
      <c r="A98" s="1104"/>
      <c r="B98" s="1120"/>
      <c r="C98" s="475" t="s">
        <v>1039</v>
      </c>
      <c r="D98" s="489" t="s">
        <v>734</v>
      </c>
      <c r="E98" s="475" t="s">
        <v>1040</v>
      </c>
      <c r="F98" s="931" t="s">
        <v>562</v>
      </c>
      <c r="G98" s="951" t="s">
        <v>562</v>
      </c>
      <c r="H98" s="951" t="s">
        <v>562</v>
      </c>
    </row>
    <row r="99" spans="1:8" ht="72" customHeight="1" x14ac:dyDescent="0.2">
      <c r="A99" s="391"/>
      <c r="B99" s="473"/>
      <c r="C99" s="473" t="s">
        <v>813</v>
      </c>
      <c r="D99" s="490" t="s">
        <v>814</v>
      </c>
      <c r="E99" s="491" t="s">
        <v>1041</v>
      </c>
      <c r="F99" s="946" t="s">
        <v>562</v>
      </c>
      <c r="G99" s="947" t="s">
        <v>562</v>
      </c>
      <c r="H99" s="947" t="s">
        <v>562</v>
      </c>
    </row>
    <row r="100" spans="1:8" ht="83" customHeight="1" x14ac:dyDescent="0.2">
      <c r="A100" s="428"/>
      <c r="B100" s="429"/>
      <c r="C100" s="900" t="s">
        <v>1042</v>
      </c>
      <c r="D100" s="462" t="s">
        <v>820</v>
      </c>
      <c r="E100" s="1118" t="s">
        <v>1043</v>
      </c>
      <c r="F100" s="949" t="s">
        <v>562</v>
      </c>
      <c r="G100" s="950" t="s">
        <v>562</v>
      </c>
      <c r="H100" s="950" t="s">
        <v>562</v>
      </c>
    </row>
    <row r="101" spans="1:8" ht="170.5" customHeight="1" x14ac:dyDescent="0.2">
      <c r="A101" s="428">
        <v>26</v>
      </c>
      <c r="B101" s="429" t="s">
        <v>815</v>
      </c>
      <c r="C101" s="475" t="s">
        <v>833</v>
      </c>
      <c r="D101" s="476" t="s">
        <v>996</v>
      </c>
      <c r="E101" s="1138"/>
      <c r="F101" s="931" t="s">
        <v>562</v>
      </c>
      <c r="G101" s="951" t="s">
        <v>562</v>
      </c>
      <c r="H101" s="951" t="s">
        <v>562</v>
      </c>
    </row>
    <row r="102" spans="1:8" ht="60" customHeight="1" x14ac:dyDescent="0.2">
      <c r="A102" s="428"/>
      <c r="B102" s="429"/>
      <c r="C102" s="763" t="s">
        <v>829</v>
      </c>
      <c r="D102" s="903" t="s">
        <v>818</v>
      </c>
      <c r="E102" s="493" t="s">
        <v>816</v>
      </c>
      <c r="F102" s="931" t="s">
        <v>562</v>
      </c>
      <c r="G102" s="951" t="s">
        <v>562</v>
      </c>
      <c r="H102" s="951" t="s">
        <v>562</v>
      </c>
    </row>
    <row r="103" spans="1:8" ht="60" customHeight="1" x14ac:dyDescent="0.2">
      <c r="A103" s="391"/>
      <c r="B103" s="473"/>
      <c r="C103" s="473" t="s">
        <v>817</v>
      </c>
      <c r="D103" s="476" t="s">
        <v>819</v>
      </c>
      <c r="E103" s="446" t="s">
        <v>1044</v>
      </c>
      <c r="F103" s="946" t="s">
        <v>562</v>
      </c>
      <c r="G103" s="947" t="s">
        <v>562</v>
      </c>
      <c r="H103" s="947" t="s">
        <v>562</v>
      </c>
    </row>
    <row r="104" spans="1:8" ht="54" customHeight="1" x14ac:dyDescent="0.2">
      <c r="A104" s="461">
        <v>27</v>
      </c>
      <c r="B104" s="494" t="s">
        <v>82</v>
      </c>
      <c r="C104" s="464" t="s">
        <v>203</v>
      </c>
      <c r="D104" s="465" t="s">
        <v>735</v>
      </c>
      <c r="E104" s="466" t="s">
        <v>1045</v>
      </c>
      <c r="F104" s="946" t="s">
        <v>562</v>
      </c>
      <c r="G104" s="947" t="s">
        <v>562</v>
      </c>
      <c r="H104" s="947" t="s">
        <v>562</v>
      </c>
    </row>
    <row r="105" spans="1:8" ht="52.5" customHeight="1" x14ac:dyDescent="0.2">
      <c r="A105" s="1103">
        <v>28</v>
      </c>
      <c r="B105" s="1119" t="s">
        <v>83</v>
      </c>
      <c r="C105" s="467" t="s">
        <v>10</v>
      </c>
      <c r="D105" s="468" t="s">
        <v>736</v>
      </c>
      <c r="E105" s="472" t="s">
        <v>1046</v>
      </c>
      <c r="F105" s="949" t="s">
        <v>562</v>
      </c>
      <c r="G105" s="950" t="s">
        <v>562</v>
      </c>
      <c r="H105" s="950" t="s">
        <v>562</v>
      </c>
    </row>
    <row r="106" spans="1:8" ht="41.5" customHeight="1" x14ac:dyDescent="0.2">
      <c r="A106" s="1104"/>
      <c r="B106" s="1120"/>
      <c r="C106" s="440" t="s">
        <v>821</v>
      </c>
      <c r="D106" s="903" t="s">
        <v>736</v>
      </c>
      <c r="E106" s="487" t="s">
        <v>1047</v>
      </c>
      <c r="F106" s="931" t="s">
        <v>562</v>
      </c>
      <c r="G106" s="951" t="s">
        <v>562</v>
      </c>
      <c r="H106" s="951" t="s">
        <v>562</v>
      </c>
    </row>
    <row r="107" spans="1:8" ht="52.5" customHeight="1" x14ac:dyDescent="0.2">
      <c r="A107" s="1105"/>
      <c r="B107" s="1123"/>
      <c r="C107" s="469" t="s">
        <v>626</v>
      </c>
      <c r="D107" s="470" t="s">
        <v>627</v>
      </c>
      <c r="E107" s="486" t="s">
        <v>1048</v>
      </c>
      <c r="F107" s="946" t="s">
        <v>562</v>
      </c>
      <c r="G107" s="947" t="s">
        <v>562</v>
      </c>
      <c r="H107" s="947" t="s">
        <v>562</v>
      </c>
    </row>
    <row r="108" spans="1:8" ht="39" customHeight="1" x14ac:dyDescent="0.2">
      <c r="A108" s="1103">
        <v>29</v>
      </c>
      <c r="B108" s="1139" t="s">
        <v>84</v>
      </c>
      <c r="C108" s="467" t="s">
        <v>628</v>
      </c>
      <c r="D108" s="1133" t="s">
        <v>831</v>
      </c>
      <c r="E108" s="1118" t="s">
        <v>1049</v>
      </c>
      <c r="F108" s="949" t="s">
        <v>562</v>
      </c>
      <c r="G108" s="950" t="s">
        <v>562</v>
      </c>
      <c r="H108" s="950" t="s">
        <v>562</v>
      </c>
    </row>
    <row r="109" spans="1:8" ht="39" customHeight="1" x14ac:dyDescent="0.2">
      <c r="A109" s="1104"/>
      <c r="B109" s="1140"/>
      <c r="C109" s="901" t="s">
        <v>11</v>
      </c>
      <c r="D109" s="1142"/>
      <c r="E109" s="1126"/>
      <c r="F109" s="931" t="s">
        <v>562</v>
      </c>
      <c r="G109" s="951" t="s">
        <v>562</v>
      </c>
      <c r="H109" s="951" t="s">
        <v>562</v>
      </c>
    </row>
    <row r="110" spans="1:8" ht="75.5" customHeight="1" x14ac:dyDescent="0.2">
      <c r="A110" s="1104"/>
      <c r="B110" s="1140"/>
      <c r="C110" s="493" t="s">
        <v>830</v>
      </c>
      <c r="D110" s="1143"/>
      <c r="E110" s="1144"/>
      <c r="F110" s="931" t="s">
        <v>562</v>
      </c>
      <c r="G110" s="951" t="s">
        <v>562</v>
      </c>
      <c r="H110" s="951" t="s">
        <v>562</v>
      </c>
    </row>
    <row r="111" spans="1:8" ht="145" customHeight="1" x14ac:dyDescent="0.2">
      <c r="A111" s="1105"/>
      <c r="B111" s="1141"/>
      <c r="C111" s="899" t="s">
        <v>1050</v>
      </c>
      <c r="D111" s="460" t="s">
        <v>832</v>
      </c>
      <c r="E111" s="899" t="s">
        <v>1051</v>
      </c>
      <c r="F111" s="946" t="s">
        <v>562</v>
      </c>
      <c r="G111" s="947" t="s">
        <v>562</v>
      </c>
      <c r="H111" s="947" t="s">
        <v>562</v>
      </c>
    </row>
    <row r="112" spans="1:8" ht="82" customHeight="1" x14ac:dyDescent="0.2">
      <c r="A112" s="1103">
        <v>30</v>
      </c>
      <c r="B112" s="2119" t="s">
        <v>527</v>
      </c>
      <c r="C112" s="467" t="s">
        <v>1052</v>
      </c>
      <c r="D112" s="2120" t="s">
        <v>777</v>
      </c>
      <c r="E112" s="1111" t="s">
        <v>1053</v>
      </c>
      <c r="F112" s="926" t="s">
        <v>562</v>
      </c>
      <c r="G112" s="948" t="s">
        <v>562</v>
      </c>
      <c r="H112" s="948" t="s">
        <v>562</v>
      </c>
    </row>
    <row r="113" spans="1:8" ht="41.5" customHeight="1" x14ac:dyDescent="0.2">
      <c r="A113" s="2121"/>
      <c r="B113" s="1145"/>
      <c r="C113" s="902" t="s">
        <v>1349</v>
      </c>
      <c r="D113" s="1146"/>
      <c r="E113" s="1132"/>
      <c r="F113" s="931" t="s">
        <v>562</v>
      </c>
      <c r="G113" s="951" t="s">
        <v>562</v>
      </c>
      <c r="H113" s="951" t="s">
        <v>562</v>
      </c>
    </row>
    <row r="114" spans="1:8" ht="49.5" customHeight="1" x14ac:dyDescent="0.2">
      <c r="A114" s="1124">
        <v>31</v>
      </c>
      <c r="B114" s="1129" t="s">
        <v>528</v>
      </c>
      <c r="C114" s="426" t="s">
        <v>535</v>
      </c>
      <c r="D114" s="462" t="s">
        <v>778</v>
      </c>
      <c r="E114" s="1118" t="s">
        <v>39</v>
      </c>
      <c r="F114" s="949" t="s">
        <v>562</v>
      </c>
      <c r="G114" s="950" t="s">
        <v>562</v>
      </c>
      <c r="H114" s="950" t="s">
        <v>562</v>
      </c>
    </row>
    <row r="115" spans="1:8" ht="49" customHeight="1" x14ac:dyDescent="0.2">
      <c r="A115" s="1124"/>
      <c r="B115" s="1129"/>
      <c r="C115" s="475" t="s">
        <v>536</v>
      </c>
      <c r="D115" s="476" t="s">
        <v>779</v>
      </c>
      <c r="E115" s="1138"/>
      <c r="F115" s="931" t="s">
        <v>562</v>
      </c>
      <c r="G115" s="951" t="s">
        <v>562</v>
      </c>
      <c r="H115" s="951" t="s">
        <v>562</v>
      </c>
    </row>
    <row r="116" spans="1:8" ht="49.5" customHeight="1" x14ac:dyDescent="0.2">
      <c r="A116" s="1124"/>
      <c r="B116" s="1137"/>
      <c r="C116" s="446" t="s">
        <v>484</v>
      </c>
      <c r="D116" s="495" t="s">
        <v>780</v>
      </c>
      <c r="E116" s="496" t="s">
        <v>529</v>
      </c>
      <c r="F116" s="946" t="s">
        <v>562</v>
      </c>
      <c r="G116" s="947" t="s">
        <v>562</v>
      </c>
      <c r="H116" s="947" t="s">
        <v>562</v>
      </c>
    </row>
    <row r="117" spans="1:8" ht="42.5" customHeight="1" x14ac:dyDescent="0.2">
      <c r="A117" s="461">
        <v>32</v>
      </c>
      <c r="B117" s="497" t="s">
        <v>530</v>
      </c>
      <c r="C117" s="463" t="s">
        <v>531</v>
      </c>
      <c r="D117" s="498" t="s">
        <v>781</v>
      </c>
      <c r="E117" s="499" t="s">
        <v>1054</v>
      </c>
      <c r="F117" s="917" t="s">
        <v>562</v>
      </c>
      <c r="G117" s="940" t="s">
        <v>562</v>
      </c>
      <c r="H117" s="940" t="s">
        <v>562</v>
      </c>
    </row>
    <row r="118" spans="1:8" ht="56.25" customHeight="1" x14ac:dyDescent="0.2">
      <c r="A118" s="461">
        <v>33</v>
      </c>
      <c r="B118" s="464" t="s">
        <v>532</v>
      </c>
      <c r="C118" s="500" t="s">
        <v>537</v>
      </c>
      <c r="D118" s="501" t="s">
        <v>782</v>
      </c>
      <c r="E118" s="502"/>
      <c r="F118" s="917" t="s">
        <v>562</v>
      </c>
      <c r="G118" s="940" t="s">
        <v>562</v>
      </c>
      <c r="H118" s="940" t="s">
        <v>562</v>
      </c>
    </row>
    <row r="119" spans="1:8" ht="48.75" customHeight="1" x14ac:dyDescent="0.2">
      <c r="A119" s="1103">
        <v>34</v>
      </c>
      <c r="B119" s="1118" t="s">
        <v>533</v>
      </c>
      <c r="C119" s="426" t="s">
        <v>538</v>
      </c>
      <c r="D119" s="1121" t="s">
        <v>783</v>
      </c>
      <c r="E119" s="1118" t="s">
        <v>1055</v>
      </c>
      <c r="F119" s="950" t="s">
        <v>562</v>
      </c>
      <c r="G119" s="950" t="s">
        <v>562</v>
      </c>
      <c r="H119" s="950" t="s">
        <v>562</v>
      </c>
    </row>
    <row r="120" spans="1:8" ht="68.25" customHeight="1" x14ac:dyDescent="0.2">
      <c r="A120" s="1104"/>
      <c r="B120" s="1111"/>
      <c r="C120" s="429" t="s">
        <v>522</v>
      </c>
      <c r="D120" s="1122"/>
      <c r="E120" s="1111"/>
      <c r="F120" s="2122"/>
      <c r="G120" s="2122"/>
      <c r="H120" s="2122"/>
    </row>
    <row r="121" spans="1:8" ht="55.5" customHeight="1" x14ac:dyDescent="0.2">
      <c r="A121" s="1105"/>
      <c r="B121" s="1132"/>
      <c r="C121" s="474" t="s">
        <v>81</v>
      </c>
      <c r="D121" s="503"/>
      <c r="E121" s="1113"/>
      <c r="F121" s="946" t="s">
        <v>562</v>
      </c>
      <c r="G121" s="947" t="s">
        <v>562</v>
      </c>
      <c r="H121" s="947" t="s">
        <v>562</v>
      </c>
    </row>
    <row r="122" spans="1:8" ht="56.25" customHeight="1" x14ac:dyDescent="0.2">
      <c r="A122" s="504">
        <v>35</v>
      </c>
      <c r="B122" s="1118" t="s">
        <v>822</v>
      </c>
      <c r="C122" s="472" t="s">
        <v>1056</v>
      </c>
      <c r="D122" s="468" t="s">
        <v>834</v>
      </c>
      <c r="E122" s="2123" t="s">
        <v>1057</v>
      </c>
      <c r="F122" s="949" t="s">
        <v>562</v>
      </c>
      <c r="G122" s="950" t="s">
        <v>562</v>
      </c>
      <c r="H122" s="950" t="s">
        <v>562</v>
      </c>
    </row>
    <row r="123" spans="1:8" ht="56.25" customHeight="1" x14ac:dyDescent="0.2">
      <c r="A123" s="391"/>
      <c r="B123" s="1147"/>
      <c r="C123" s="473" t="s">
        <v>823</v>
      </c>
      <c r="D123" s="460" t="s">
        <v>824</v>
      </c>
      <c r="E123" s="473" t="s">
        <v>1058</v>
      </c>
      <c r="F123" s="946" t="s">
        <v>562</v>
      </c>
      <c r="G123" s="947" t="s">
        <v>562</v>
      </c>
      <c r="H123" s="947" t="s">
        <v>562</v>
      </c>
    </row>
    <row r="124" spans="1:8" ht="120" customHeight="1" x14ac:dyDescent="0.2">
      <c r="A124" s="425">
        <v>36</v>
      </c>
      <c r="B124" s="464" t="s">
        <v>693</v>
      </c>
      <c r="C124" s="466" t="s">
        <v>835</v>
      </c>
      <c r="D124" s="465" t="s">
        <v>755</v>
      </c>
      <c r="E124" s="505" t="s">
        <v>694</v>
      </c>
      <c r="F124" s="917" t="s">
        <v>562</v>
      </c>
      <c r="G124" s="940" t="s">
        <v>562</v>
      </c>
      <c r="H124" s="940" t="s">
        <v>562</v>
      </c>
    </row>
    <row r="125" spans="1:8" ht="122" customHeight="1" x14ac:dyDescent="0.2">
      <c r="A125" s="1148">
        <v>37</v>
      </c>
      <c r="B125" s="1151" t="s">
        <v>523</v>
      </c>
      <c r="C125" s="130" t="s">
        <v>1059</v>
      </c>
      <c r="D125" s="1153" t="s">
        <v>825</v>
      </c>
      <c r="E125" s="355" t="s">
        <v>1060</v>
      </c>
      <c r="F125" s="949" t="s">
        <v>562</v>
      </c>
      <c r="G125" s="950" t="s">
        <v>562</v>
      </c>
      <c r="H125" s="950" t="s">
        <v>562</v>
      </c>
    </row>
    <row r="126" spans="1:8" ht="91.5" customHeight="1" x14ac:dyDescent="0.2">
      <c r="A126" s="1149"/>
      <c r="B126" s="1151"/>
      <c r="C126" s="125" t="s">
        <v>120</v>
      </c>
      <c r="D126" s="1153"/>
      <c r="E126" s="2125" t="s">
        <v>524</v>
      </c>
      <c r="F126" s="931" t="s">
        <v>562</v>
      </c>
      <c r="G126" s="951" t="s">
        <v>562</v>
      </c>
      <c r="H126" s="951" t="s">
        <v>562</v>
      </c>
    </row>
    <row r="127" spans="1:8" ht="39.5" customHeight="1" x14ac:dyDescent="0.2">
      <c r="A127" s="1150"/>
      <c r="B127" s="1152"/>
      <c r="C127" s="129" t="s">
        <v>95</v>
      </c>
      <c r="D127" s="1154"/>
      <c r="E127" s="2124" t="s">
        <v>525</v>
      </c>
      <c r="F127" s="946" t="s">
        <v>562</v>
      </c>
      <c r="G127" s="947" t="s">
        <v>562</v>
      </c>
      <c r="H127" s="947" t="s">
        <v>562</v>
      </c>
    </row>
    <row r="128" spans="1:8" ht="67" customHeight="1" x14ac:dyDescent="0.2">
      <c r="A128" s="1148">
        <v>38</v>
      </c>
      <c r="B128" s="1155" t="s">
        <v>826</v>
      </c>
      <c r="C128" s="301" t="s">
        <v>1061</v>
      </c>
      <c r="D128" s="1156" t="s">
        <v>827</v>
      </c>
      <c r="E128" s="507" t="s">
        <v>1062</v>
      </c>
      <c r="F128" s="943" t="s">
        <v>562</v>
      </c>
      <c r="G128" s="944" t="s">
        <v>562</v>
      </c>
      <c r="H128" s="944" t="s">
        <v>562</v>
      </c>
    </row>
    <row r="129" spans="1:8" ht="39.5" customHeight="1" x14ac:dyDescent="0.2">
      <c r="A129" s="2126"/>
      <c r="B129" s="1112"/>
      <c r="C129" s="125" t="s">
        <v>1063</v>
      </c>
      <c r="D129" s="1157"/>
      <c r="E129" s="2125" t="s">
        <v>1064</v>
      </c>
      <c r="F129" s="931" t="s">
        <v>562</v>
      </c>
      <c r="G129" s="951" t="s">
        <v>562</v>
      </c>
      <c r="H129" s="951" t="s">
        <v>562</v>
      </c>
    </row>
    <row r="130" spans="1:8" ht="57.5" customHeight="1" x14ac:dyDescent="0.2">
      <c r="A130" s="2126"/>
      <c r="B130" s="1112"/>
      <c r="C130" s="125" t="s">
        <v>1065</v>
      </c>
      <c r="D130" s="1157"/>
      <c r="E130" s="2127" t="s">
        <v>1066</v>
      </c>
      <c r="F130" s="931" t="s">
        <v>562</v>
      </c>
      <c r="G130" s="951" t="s">
        <v>562</v>
      </c>
      <c r="H130" s="951" t="s">
        <v>562</v>
      </c>
    </row>
    <row r="131" spans="1:8" ht="52" customHeight="1" x14ac:dyDescent="0.2">
      <c r="A131" s="2121"/>
      <c r="B131" s="1113"/>
      <c r="C131" s="132" t="s">
        <v>1067</v>
      </c>
      <c r="D131" s="1158"/>
      <c r="E131" s="508" t="s">
        <v>1068</v>
      </c>
      <c r="F131" s="913" t="s">
        <v>562</v>
      </c>
      <c r="G131" s="945" t="s">
        <v>562</v>
      </c>
      <c r="H131" s="945" t="s">
        <v>562</v>
      </c>
    </row>
    <row r="132" spans="1:8" ht="39.5" customHeight="1" x14ac:dyDescent="0.2">
      <c r="A132" s="354">
        <v>39</v>
      </c>
      <c r="B132" s="497" t="s">
        <v>526</v>
      </c>
      <c r="C132" s="131" t="s">
        <v>96</v>
      </c>
      <c r="D132" s="509" t="s">
        <v>784</v>
      </c>
      <c r="E132" s="506" t="s">
        <v>247</v>
      </c>
      <c r="F132" s="917" t="s">
        <v>562</v>
      </c>
      <c r="G132" s="940" t="s">
        <v>562</v>
      </c>
      <c r="H132" s="940" t="s">
        <v>562</v>
      </c>
    </row>
    <row r="133" spans="1:8" ht="54.75" customHeight="1" x14ac:dyDescent="0.2">
      <c r="A133" s="1103">
        <v>40</v>
      </c>
      <c r="B133" s="1119" t="s">
        <v>248</v>
      </c>
      <c r="C133" s="426" t="s">
        <v>97</v>
      </c>
      <c r="D133" s="468" t="s">
        <v>786</v>
      </c>
      <c r="E133" s="426" t="s">
        <v>539</v>
      </c>
      <c r="F133" s="949" t="s">
        <v>562</v>
      </c>
      <c r="G133" s="950" t="s">
        <v>562</v>
      </c>
      <c r="H133" s="950" t="s">
        <v>562</v>
      </c>
    </row>
    <row r="134" spans="1:8" ht="144.5" customHeight="1" x14ac:dyDescent="0.2">
      <c r="A134" s="1105"/>
      <c r="B134" s="1159"/>
      <c r="C134" s="469" t="s">
        <v>1069</v>
      </c>
      <c r="D134" s="460" t="s">
        <v>787</v>
      </c>
      <c r="E134" s="510" t="s">
        <v>1070</v>
      </c>
      <c r="F134" s="946" t="s">
        <v>562</v>
      </c>
      <c r="G134" s="947" t="s">
        <v>562</v>
      </c>
      <c r="H134" s="947" t="s">
        <v>562</v>
      </c>
    </row>
    <row r="135" spans="1:8" ht="27.5" customHeight="1" x14ac:dyDescent="0.2">
      <c r="A135" s="1097" t="s">
        <v>540</v>
      </c>
      <c r="B135" s="1116"/>
      <c r="C135" s="1116"/>
      <c r="D135" s="1116"/>
      <c r="E135" s="1116"/>
      <c r="F135" s="1116"/>
      <c r="G135" s="1116"/>
      <c r="H135" s="1117"/>
    </row>
    <row r="136" spans="1:8" s="511" customFormat="1" ht="60" customHeight="1" x14ac:dyDescent="0.2">
      <c r="A136" s="461">
        <v>41</v>
      </c>
      <c r="B136" s="494" t="s">
        <v>541</v>
      </c>
      <c r="C136" s="466" t="s">
        <v>98</v>
      </c>
      <c r="D136" s="465" t="s">
        <v>695</v>
      </c>
      <c r="E136" s="466" t="s">
        <v>542</v>
      </c>
      <c r="F136" s="917" t="s">
        <v>562</v>
      </c>
      <c r="G136" s="940" t="s">
        <v>562</v>
      </c>
      <c r="H136" s="940" t="s">
        <v>562</v>
      </c>
    </row>
    <row r="137" spans="1:8" s="511" customFormat="1" ht="28.5" customHeight="1" x14ac:dyDescent="0.2">
      <c r="A137" s="1097" t="s">
        <v>632</v>
      </c>
      <c r="B137" s="1116"/>
      <c r="C137" s="1116"/>
      <c r="D137" s="1116"/>
      <c r="E137" s="1116"/>
      <c r="F137" s="1116"/>
      <c r="G137" s="1116"/>
      <c r="H137" s="1117"/>
    </row>
    <row r="138" spans="1:8" ht="122.25" customHeight="1" x14ac:dyDescent="0.2">
      <c r="A138" s="461">
        <v>42</v>
      </c>
      <c r="B138" s="466" t="s">
        <v>789</v>
      </c>
      <c r="C138" s="466" t="s">
        <v>121</v>
      </c>
      <c r="D138" s="465" t="s">
        <v>703</v>
      </c>
      <c r="E138" s="512"/>
      <c r="F138" s="917" t="s">
        <v>562</v>
      </c>
      <c r="G138" s="940" t="s">
        <v>562</v>
      </c>
      <c r="H138" s="940" t="s">
        <v>562</v>
      </c>
    </row>
    <row r="139" spans="1:8" ht="40" customHeight="1" x14ac:dyDescent="0.2">
      <c r="A139" s="1103">
        <v>43</v>
      </c>
      <c r="B139" s="1118" t="s">
        <v>122</v>
      </c>
      <c r="C139" s="440" t="s">
        <v>633</v>
      </c>
      <c r="D139" s="492" t="s">
        <v>788</v>
      </c>
      <c r="E139" s="432" t="s">
        <v>752</v>
      </c>
      <c r="F139" s="941" t="s">
        <v>562</v>
      </c>
      <c r="G139" s="942" t="s">
        <v>562</v>
      </c>
      <c r="H139" s="942" t="s">
        <v>562</v>
      </c>
    </row>
    <row r="140" spans="1:8" ht="34.5" customHeight="1" x14ac:dyDescent="0.2">
      <c r="A140" s="1104"/>
      <c r="B140" s="1111"/>
      <c r="C140" s="475" t="s">
        <v>123</v>
      </c>
      <c r="D140" s="513"/>
      <c r="E140" s="514"/>
      <c r="F140" s="931" t="s">
        <v>562</v>
      </c>
      <c r="G140" s="951" t="s">
        <v>562</v>
      </c>
      <c r="H140" s="951" t="s">
        <v>562</v>
      </c>
    </row>
    <row r="141" spans="1:8" ht="36" customHeight="1" x14ac:dyDescent="0.2">
      <c r="A141" s="1104"/>
      <c r="B141" s="1111"/>
      <c r="C141" s="482" t="s">
        <v>124</v>
      </c>
      <c r="D141" s="515"/>
      <c r="E141" s="516"/>
      <c r="F141" s="943" t="s">
        <v>562</v>
      </c>
      <c r="G141" s="944" t="s">
        <v>562</v>
      </c>
      <c r="H141" s="944" t="s">
        <v>562</v>
      </c>
    </row>
    <row r="142" spans="1:8" ht="33" x14ac:dyDescent="0.2">
      <c r="A142" s="1104"/>
      <c r="B142" s="1111"/>
      <c r="C142" s="429" t="s">
        <v>125</v>
      </c>
      <c r="D142" s="517"/>
      <c r="E142" s="455"/>
      <c r="F142" s="413"/>
      <c r="G142" s="413"/>
      <c r="H142" s="413"/>
    </row>
    <row r="143" spans="1:8" ht="20.25" customHeight="1" x14ac:dyDescent="0.2">
      <c r="A143" s="1104"/>
      <c r="B143" s="1111"/>
      <c r="C143" s="429" t="s">
        <v>634</v>
      </c>
      <c r="D143" s="517"/>
      <c r="E143" s="455"/>
      <c r="F143" s="413"/>
      <c r="G143" s="413"/>
      <c r="H143" s="413"/>
    </row>
    <row r="144" spans="1:8" ht="20.25" customHeight="1" x14ac:dyDescent="0.2">
      <c r="A144" s="1104"/>
      <c r="B144" s="1111"/>
      <c r="C144" s="429" t="s">
        <v>500</v>
      </c>
      <c r="D144" s="517"/>
      <c r="E144" s="455"/>
      <c r="F144" s="413"/>
      <c r="G144" s="413"/>
      <c r="H144" s="413"/>
    </row>
    <row r="145" spans="1:10" ht="26.25" customHeight="1" x14ac:dyDescent="0.2">
      <c r="A145" s="1104"/>
      <c r="B145" s="1111"/>
      <c r="C145" s="429" t="s">
        <v>126</v>
      </c>
      <c r="D145" s="517"/>
      <c r="E145" s="455"/>
      <c r="F145" s="413"/>
      <c r="G145" s="413"/>
      <c r="H145" s="413"/>
    </row>
    <row r="146" spans="1:10" ht="20.25" customHeight="1" x14ac:dyDescent="0.2">
      <c r="A146" s="1104"/>
      <c r="B146" s="1111"/>
      <c r="C146" s="429" t="s">
        <v>501</v>
      </c>
      <c r="D146" s="517"/>
      <c r="E146" s="455"/>
      <c r="F146" s="413"/>
      <c r="G146" s="413"/>
      <c r="H146" s="413"/>
    </row>
    <row r="147" spans="1:10" ht="20.25" customHeight="1" x14ac:dyDescent="0.2">
      <c r="A147" s="1104"/>
      <c r="B147" s="1111"/>
      <c r="C147" s="429" t="s">
        <v>502</v>
      </c>
      <c r="D147" s="517"/>
      <c r="E147" s="455"/>
      <c r="F147" s="413"/>
      <c r="G147" s="413"/>
      <c r="H147" s="413"/>
    </row>
    <row r="148" spans="1:10" ht="39" customHeight="1" x14ac:dyDescent="0.2">
      <c r="A148" s="1105"/>
      <c r="B148" s="1132"/>
      <c r="C148" s="469" t="s">
        <v>127</v>
      </c>
      <c r="D148" s="474"/>
      <c r="E148" s="518"/>
      <c r="F148" s="946" t="s">
        <v>562</v>
      </c>
      <c r="G148" s="947" t="s">
        <v>562</v>
      </c>
      <c r="H148" s="947" t="s">
        <v>562</v>
      </c>
    </row>
    <row r="149" spans="1:10" ht="55.5" customHeight="1" x14ac:dyDescent="0.2">
      <c r="A149" s="461">
        <v>44</v>
      </c>
      <c r="B149" s="464" t="s">
        <v>621</v>
      </c>
      <c r="C149" s="464" t="s">
        <v>622</v>
      </c>
      <c r="D149" s="466" t="s">
        <v>623</v>
      </c>
      <c r="E149" s="519"/>
      <c r="F149" s="913" t="s">
        <v>562</v>
      </c>
      <c r="G149" s="945" t="s">
        <v>562</v>
      </c>
      <c r="H149" s="945" t="s">
        <v>562</v>
      </c>
    </row>
    <row r="150" spans="1:10" ht="15" customHeight="1" x14ac:dyDescent="0.2">
      <c r="A150" s="390" t="s">
        <v>467</v>
      </c>
    </row>
    <row r="151" spans="1:10" ht="15" customHeight="1" x14ac:dyDescent="0.2">
      <c r="A151" s="390" t="s">
        <v>696</v>
      </c>
      <c r="B151" s="390"/>
    </row>
    <row r="152" spans="1:10" ht="15" customHeight="1" x14ac:dyDescent="0.2">
      <c r="A152" s="390" t="s">
        <v>668</v>
      </c>
      <c r="B152" s="521"/>
    </row>
    <row r="153" spans="1:10" ht="15" customHeight="1" x14ac:dyDescent="0.2">
      <c r="A153" s="390" t="s">
        <v>704</v>
      </c>
      <c r="B153" s="521"/>
    </row>
    <row r="154" spans="1:10" ht="15" customHeight="1" x14ac:dyDescent="0.2">
      <c r="A154" s="390" t="s">
        <v>705</v>
      </c>
      <c r="B154" s="521"/>
    </row>
    <row r="155" spans="1:10" ht="15" customHeight="1" x14ac:dyDescent="0.2">
      <c r="B155" s="521" t="s">
        <v>32</v>
      </c>
    </row>
    <row r="156" spans="1:10" ht="15" customHeight="1" x14ac:dyDescent="0.2">
      <c r="A156" s="390" t="s">
        <v>31</v>
      </c>
    </row>
    <row r="157" spans="1:10" ht="15" customHeight="1" x14ac:dyDescent="0.2">
      <c r="B157" s="521" t="s">
        <v>26</v>
      </c>
    </row>
    <row r="158" spans="1:10" ht="15" customHeight="1" x14ac:dyDescent="0.2"/>
    <row r="159" spans="1:10" ht="16.5" customHeight="1" x14ac:dyDescent="0.2">
      <c r="A159" s="522" t="s">
        <v>80</v>
      </c>
      <c r="B159" s="521"/>
      <c r="D159" s="523"/>
      <c r="E159" s="523"/>
    </row>
    <row r="160" spans="1:10" s="956" customFormat="1" ht="18" customHeight="1" x14ac:dyDescent="0.2">
      <c r="A160" s="952" t="s">
        <v>1497</v>
      </c>
      <c r="B160" s="953"/>
      <c r="C160" s="954"/>
      <c r="D160" s="955"/>
      <c r="E160" s="955"/>
      <c r="F160" s="954"/>
      <c r="G160" s="954"/>
      <c r="H160" s="954"/>
      <c r="I160" s="954"/>
      <c r="J160" s="954"/>
    </row>
    <row r="161" spans="1:8" ht="16.5" customHeight="1" x14ac:dyDescent="0.2">
      <c r="A161" s="524" t="s">
        <v>320</v>
      </c>
      <c r="B161" s="525"/>
      <c r="C161" s="526"/>
      <c r="D161" s="526"/>
      <c r="E161" s="526"/>
      <c r="F161" s="526"/>
      <c r="G161" s="526"/>
      <c r="H161" s="526"/>
    </row>
    <row r="162" spans="1:8" ht="15" customHeight="1" x14ac:dyDescent="0.2"/>
    <row r="163" spans="1:8" ht="15" customHeight="1" x14ac:dyDescent="0.2"/>
    <row r="164" spans="1:8" ht="15" customHeight="1" x14ac:dyDescent="0.2"/>
    <row r="165" spans="1:8" ht="15" customHeight="1" x14ac:dyDescent="0.2"/>
    <row r="166" spans="1:8" ht="15" customHeight="1" x14ac:dyDescent="0.2"/>
    <row r="167" spans="1:8" ht="15" customHeight="1" x14ac:dyDescent="0.2"/>
    <row r="169" spans="1:8" ht="12" customHeight="1" x14ac:dyDescent="0.2"/>
    <row r="170" spans="1:8" ht="12" customHeight="1" x14ac:dyDescent="0.2"/>
    <row r="171" spans="1:8" s="526" customFormat="1" ht="12" customHeight="1" x14ac:dyDescent="0.2">
      <c r="A171" s="390"/>
      <c r="B171" s="520"/>
      <c r="C171" s="390"/>
      <c r="D171" s="390"/>
      <c r="E171" s="390"/>
      <c r="F171" s="390"/>
      <c r="G171" s="390"/>
      <c r="H171" s="390"/>
    </row>
    <row r="172" spans="1:8" s="526" customFormat="1" ht="12" customHeight="1" x14ac:dyDescent="0.2">
      <c r="A172" s="390"/>
      <c r="B172" s="520"/>
      <c r="C172" s="390"/>
      <c r="D172" s="390"/>
      <c r="E172" s="390"/>
      <c r="F172" s="390"/>
      <c r="G172" s="390"/>
      <c r="H172" s="390"/>
    </row>
  </sheetData>
  <mergeCells count="85">
    <mergeCell ref="A125:A127"/>
    <mergeCell ref="B125:B127"/>
    <mergeCell ref="D125:D127"/>
    <mergeCell ref="A137:H137"/>
    <mergeCell ref="A139:A148"/>
    <mergeCell ref="B139:B148"/>
    <mergeCell ref="B128:B131"/>
    <mergeCell ref="D128:D131"/>
    <mergeCell ref="A133:A134"/>
    <mergeCell ref="B133:B134"/>
    <mergeCell ref="A135:H135"/>
    <mergeCell ref="A128:A131"/>
    <mergeCell ref="A119:A121"/>
    <mergeCell ref="B119:B121"/>
    <mergeCell ref="D119:D120"/>
    <mergeCell ref="E119:E121"/>
    <mergeCell ref="B122:B123"/>
    <mergeCell ref="E112:E113"/>
    <mergeCell ref="A114:A116"/>
    <mergeCell ref="B114:B116"/>
    <mergeCell ref="E114:E115"/>
    <mergeCell ref="A96:A98"/>
    <mergeCell ref="B96:B98"/>
    <mergeCell ref="E100:E101"/>
    <mergeCell ref="A105:A107"/>
    <mergeCell ref="B105:B107"/>
    <mergeCell ref="A108:A111"/>
    <mergeCell ref="B108:B111"/>
    <mergeCell ref="D108:D110"/>
    <mergeCell ref="E108:E110"/>
    <mergeCell ref="B112:B113"/>
    <mergeCell ref="D112:D113"/>
    <mergeCell ref="A112:A113"/>
    <mergeCell ref="A86:A90"/>
    <mergeCell ref="B86:B90"/>
    <mergeCell ref="D86:D90"/>
    <mergeCell ref="A63:A64"/>
    <mergeCell ref="B63:B64"/>
    <mergeCell ref="A68:A69"/>
    <mergeCell ref="B68:B69"/>
    <mergeCell ref="A77:A79"/>
    <mergeCell ref="B77:B79"/>
    <mergeCell ref="A80:A85"/>
    <mergeCell ref="B80:B85"/>
    <mergeCell ref="D80:D85"/>
    <mergeCell ref="E68:E69"/>
    <mergeCell ref="A70:A75"/>
    <mergeCell ref="B70:B75"/>
    <mergeCell ref="A58:A59"/>
    <mergeCell ref="B58:B59"/>
    <mergeCell ref="E58:E59"/>
    <mergeCell ref="A60:A61"/>
    <mergeCell ref="B60:B61"/>
    <mergeCell ref="E60:E61"/>
    <mergeCell ref="A54:H54"/>
    <mergeCell ref="E27:E32"/>
    <mergeCell ref="A33:A38"/>
    <mergeCell ref="B33:B38"/>
    <mergeCell ref="D33:D34"/>
    <mergeCell ref="A39:A40"/>
    <mergeCell ref="B39:B40"/>
    <mergeCell ref="A41:H41"/>
    <mergeCell ref="A42:A53"/>
    <mergeCell ref="B42:B53"/>
    <mergeCell ref="E42:E53"/>
    <mergeCell ref="D44:D47"/>
    <mergeCell ref="A10:A26"/>
    <mergeCell ref="B10:B26"/>
    <mergeCell ref="D11:D13"/>
    <mergeCell ref="E11:E26"/>
    <mergeCell ref="D15:D17"/>
    <mergeCell ref="D19:D20"/>
    <mergeCell ref="D22:D24"/>
    <mergeCell ref="A1:H1"/>
    <mergeCell ref="A2:B2"/>
    <mergeCell ref="A3:B3"/>
    <mergeCell ref="A4:B4"/>
    <mergeCell ref="A5:B6"/>
    <mergeCell ref="C5:C6"/>
    <mergeCell ref="D5:D6"/>
    <mergeCell ref="E5:E6"/>
    <mergeCell ref="F5:H5"/>
    <mergeCell ref="C2:H2"/>
    <mergeCell ref="C3:H3"/>
    <mergeCell ref="C4:H4"/>
  </mergeCells>
  <phoneticPr fontId="5"/>
  <dataValidations count="1">
    <dataValidation type="list" allowBlank="1" showInputMessage="1" showErrorMessage="1" sqref="F8:H8 F11:H12 F15:H16 F20:H20 F22:H26 F29:H29 F31:H34 F42:H42 F44:H44 F47:H47 F49:H49 F51:H51 F53:H53 F148:H149 F136:H136 F121:H134 F55:H119 F138:H141">
      <formula1>"□,■"</formula1>
    </dataValidation>
  </dataValidations>
  <printOptions horizontalCentered="1"/>
  <pageMargins left="0.59055118110236227" right="0.59055118110236227" top="0.59055118110236227" bottom="0.19685039370078741" header="0.23622047244094491" footer="0.35433070866141736"/>
  <pageSetup paperSize="9" scale="91" fitToHeight="0" orientation="portrait" r:id="rId1"/>
  <headerFooter alignWithMargins="0"/>
  <rowBreaks count="5" manualBreakCount="5">
    <brk id="26" max="8" man="1"/>
    <brk id="53" max="8" man="1"/>
    <brk id="107" max="8" man="1"/>
    <brk id="132" max="8" man="1"/>
    <brk id="14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T497"/>
  <sheetViews>
    <sheetView showGridLines="0" view="pageBreakPreview" zoomScaleNormal="100" zoomScaleSheetLayoutView="100" workbookViewId="0">
      <selection activeCell="F5" sqref="F5:G7"/>
    </sheetView>
  </sheetViews>
  <sheetFormatPr defaultColWidth="9" defaultRowHeight="12" x14ac:dyDescent="0.2"/>
  <cols>
    <col min="1" max="1" width="1" style="214" customWidth="1"/>
    <col min="2" max="5" width="3.36328125" style="214" customWidth="1"/>
    <col min="6" max="13" width="3.6328125" style="214" customWidth="1"/>
    <col min="14" max="26" width="3.36328125" style="214" customWidth="1"/>
    <col min="27" max="32" width="3.08984375" style="214" customWidth="1"/>
    <col min="33" max="33" width="2.6328125" style="214" customWidth="1"/>
    <col min="34" max="16384" width="9" style="214"/>
  </cols>
  <sheetData>
    <row r="1" spans="1:27" s="213" customFormat="1" ht="30" customHeight="1" x14ac:dyDescent="0.2">
      <c r="A1" s="1367"/>
      <c r="B1" s="1367"/>
      <c r="C1" s="1367"/>
      <c r="D1" s="1367"/>
      <c r="E1" s="1367"/>
      <c r="F1" s="1367"/>
      <c r="G1" s="1367"/>
      <c r="H1" s="1367"/>
      <c r="I1" s="1367"/>
      <c r="J1" s="1367"/>
      <c r="K1" s="1367"/>
      <c r="L1" s="1367"/>
      <c r="M1" s="1367"/>
      <c r="N1" s="1367"/>
      <c r="O1" s="1367"/>
      <c r="P1" s="1367"/>
      <c r="Q1" s="1367"/>
      <c r="R1" s="1367"/>
      <c r="S1" s="1367"/>
      <c r="T1" s="1367"/>
      <c r="U1" s="1367"/>
      <c r="V1" s="1367"/>
      <c r="W1" s="1367"/>
      <c r="X1" s="1367"/>
      <c r="Y1" s="1367"/>
      <c r="Z1" s="1367"/>
      <c r="AA1" s="1367"/>
    </row>
    <row r="3" spans="1:27" ht="15.75" customHeight="1" x14ac:dyDescent="0.2">
      <c r="A3" s="1368" t="s">
        <v>802</v>
      </c>
      <c r="B3" s="1368"/>
      <c r="C3" s="1368"/>
      <c r="D3" s="1368"/>
      <c r="E3" s="1368"/>
      <c r="F3" s="1368"/>
      <c r="G3" s="1368"/>
      <c r="H3" s="1368"/>
      <c r="I3" s="1368"/>
      <c r="J3" s="1368"/>
      <c r="K3" s="1368"/>
      <c r="L3" s="1368"/>
    </row>
    <row r="4" spans="1:27" ht="15" customHeight="1" x14ac:dyDescent="0.2">
      <c r="B4" s="214" t="s">
        <v>1071</v>
      </c>
    </row>
    <row r="5" spans="1:27" s="215" customFormat="1" ht="14.25" customHeight="1" x14ac:dyDescent="0.2">
      <c r="B5" s="1369" t="s">
        <v>279</v>
      </c>
      <c r="C5" s="1370"/>
      <c r="D5" s="1370"/>
      <c r="E5" s="1370"/>
      <c r="F5" s="1373"/>
      <c r="G5" s="1374"/>
      <c r="H5" s="1292" t="s">
        <v>144</v>
      </c>
      <c r="I5" s="1378"/>
      <c r="J5" s="1383" t="s">
        <v>74</v>
      </c>
      <c r="K5" s="1386" t="s">
        <v>280</v>
      </c>
      <c r="L5" s="1387"/>
      <c r="M5" s="1388"/>
      <c r="N5" s="1389" t="s">
        <v>794</v>
      </c>
      <c r="O5" s="1390"/>
      <c r="P5" s="1390"/>
      <c r="Q5" s="1390"/>
      <c r="R5" s="1390"/>
      <c r="S5" s="1390"/>
      <c r="T5" s="1390"/>
      <c r="U5" s="1390"/>
      <c r="V5" s="1390"/>
      <c r="W5" s="1390"/>
      <c r="X5" s="1390"/>
      <c r="Y5" s="1390"/>
      <c r="Z5" s="1391"/>
    </row>
    <row r="6" spans="1:27" s="215" customFormat="1" ht="14.25" customHeight="1" x14ac:dyDescent="0.2">
      <c r="B6" s="1371"/>
      <c r="C6" s="1334"/>
      <c r="D6" s="1334"/>
      <c r="E6" s="1334"/>
      <c r="F6" s="1305"/>
      <c r="G6" s="1375"/>
      <c r="H6" s="1379"/>
      <c r="I6" s="1380"/>
      <c r="J6" s="1384"/>
      <c r="K6" s="1386" t="s">
        <v>281</v>
      </c>
      <c r="L6" s="1387"/>
      <c r="M6" s="1388"/>
      <c r="N6" s="1389" t="s">
        <v>794</v>
      </c>
      <c r="O6" s="1390"/>
      <c r="P6" s="1390"/>
      <c r="Q6" s="1390"/>
      <c r="R6" s="1390"/>
      <c r="S6" s="1390"/>
      <c r="T6" s="1390"/>
      <c r="U6" s="1390"/>
      <c r="V6" s="1390"/>
      <c r="W6" s="1390"/>
      <c r="X6" s="1390"/>
      <c r="Y6" s="1390"/>
      <c r="Z6" s="1391"/>
    </row>
    <row r="7" spans="1:27" s="215" customFormat="1" ht="14.25" customHeight="1" thickBot="1" x14ac:dyDescent="0.25">
      <c r="B7" s="1371"/>
      <c r="C7" s="1372"/>
      <c r="D7" s="1372"/>
      <c r="E7" s="1372"/>
      <c r="F7" s="1376"/>
      <c r="G7" s="1377"/>
      <c r="H7" s="1381"/>
      <c r="I7" s="1382"/>
      <c r="J7" s="1385"/>
      <c r="K7" s="1363" t="s">
        <v>282</v>
      </c>
      <c r="L7" s="1364"/>
      <c r="M7" s="1365"/>
      <c r="N7" s="1366" t="s">
        <v>794</v>
      </c>
      <c r="O7" s="1300"/>
      <c r="P7" s="1300"/>
      <c r="Q7" s="1300"/>
      <c r="R7" s="1300"/>
      <c r="S7" s="1300"/>
      <c r="T7" s="1300"/>
      <c r="U7" s="1300"/>
      <c r="V7" s="1300"/>
      <c r="W7" s="1300"/>
      <c r="X7" s="1300"/>
      <c r="Y7" s="1300"/>
      <c r="Z7" s="1301"/>
    </row>
    <row r="8" spans="1:27" s="215" customFormat="1" ht="12.5" thickTop="1" x14ac:dyDescent="0.2">
      <c r="B8" s="1324" t="s">
        <v>283</v>
      </c>
      <c r="C8" s="1327" t="s">
        <v>284</v>
      </c>
      <c r="D8" s="1328"/>
      <c r="E8" s="1329"/>
      <c r="F8" s="216" t="s">
        <v>270</v>
      </c>
      <c r="G8" s="216" t="s">
        <v>235</v>
      </c>
      <c r="H8" s="216" t="s">
        <v>236</v>
      </c>
      <c r="I8" s="216" t="s">
        <v>285</v>
      </c>
      <c r="J8" s="216" t="s">
        <v>237</v>
      </c>
      <c r="K8" s="217" t="s">
        <v>238</v>
      </c>
      <c r="L8" s="217" t="s">
        <v>239</v>
      </c>
      <c r="M8" s="217" t="s">
        <v>240</v>
      </c>
      <c r="N8" s="1333" t="s">
        <v>286</v>
      </c>
      <c r="O8" s="1334"/>
      <c r="P8" s="1334"/>
      <c r="Q8" s="1334"/>
      <c r="R8" s="1335"/>
      <c r="S8" s="1339"/>
      <c r="T8" s="1340"/>
      <c r="U8" s="1340"/>
      <c r="V8" s="1340"/>
      <c r="W8" s="1340"/>
      <c r="X8" s="1340"/>
      <c r="Y8" s="1340"/>
      <c r="Z8" s="1341"/>
    </row>
    <row r="9" spans="1:27" s="215" customFormat="1" ht="17.25" customHeight="1" x14ac:dyDescent="0.2">
      <c r="B9" s="1325"/>
      <c r="C9" s="1330"/>
      <c r="D9" s="1331"/>
      <c r="E9" s="1332"/>
      <c r="F9" s="218"/>
      <c r="G9" s="218"/>
      <c r="H9" s="218"/>
      <c r="I9" s="218"/>
      <c r="J9" s="218"/>
      <c r="K9" s="219"/>
      <c r="L9" s="219"/>
      <c r="M9" s="219"/>
      <c r="N9" s="1336"/>
      <c r="O9" s="1337"/>
      <c r="P9" s="1337"/>
      <c r="Q9" s="1337"/>
      <c r="R9" s="1338"/>
      <c r="S9" s="1342"/>
      <c r="T9" s="1343"/>
      <c r="U9" s="1343"/>
      <c r="V9" s="1343"/>
      <c r="W9" s="1343"/>
      <c r="X9" s="1343"/>
      <c r="Y9" s="1343"/>
      <c r="Z9" s="1344"/>
    </row>
    <row r="10" spans="1:27" s="215" customFormat="1" ht="17.25" customHeight="1" x14ac:dyDescent="0.2">
      <c r="B10" s="1325"/>
      <c r="C10" s="1345" t="s">
        <v>534</v>
      </c>
      <c r="D10" s="1346"/>
      <c r="E10" s="1347"/>
      <c r="F10" s="1348" t="s">
        <v>513</v>
      </c>
      <c r="G10" s="1349"/>
      <c r="H10" s="1314"/>
      <c r="I10" s="1315"/>
      <c r="J10" s="220" t="s">
        <v>145</v>
      </c>
      <c r="K10" s="1316"/>
      <c r="L10" s="1317"/>
      <c r="M10" s="1318" t="s">
        <v>514</v>
      </c>
      <c r="N10" s="1319"/>
      <c r="O10" s="1289"/>
      <c r="P10" s="1320"/>
      <c r="Q10" s="220" t="s">
        <v>145</v>
      </c>
      <c r="R10" s="1291"/>
      <c r="S10" s="1292"/>
      <c r="T10" s="1321" t="s">
        <v>287</v>
      </c>
      <c r="U10" s="1319"/>
      <c r="V10" s="1289"/>
      <c r="W10" s="1290"/>
      <c r="X10" s="221" t="s">
        <v>145</v>
      </c>
      <c r="Y10" s="1291"/>
      <c r="Z10" s="1292"/>
    </row>
    <row r="11" spans="1:27" s="215" customFormat="1" ht="17.25" customHeight="1" thickBot="1" x14ac:dyDescent="0.25">
      <c r="B11" s="1326"/>
      <c r="C11" s="1293"/>
      <c r="D11" s="1294"/>
      <c r="E11" s="1295"/>
      <c r="F11" s="1296" t="s">
        <v>70</v>
      </c>
      <c r="G11" s="1297"/>
      <c r="H11" s="1297"/>
      <c r="I11" s="1297"/>
      <c r="J11" s="1297"/>
      <c r="K11" s="1297"/>
      <c r="L11" s="1297"/>
      <c r="M11" s="1297"/>
      <c r="N11" s="1298"/>
      <c r="O11" s="1299"/>
      <c r="P11" s="1300"/>
      <c r="Q11" s="1300"/>
      <c r="R11" s="1300"/>
      <c r="S11" s="1300"/>
      <c r="T11" s="1300"/>
      <c r="U11" s="1300"/>
      <c r="V11" s="1300"/>
      <c r="W11" s="1300"/>
      <c r="X11" s="1300"/>
      <c r="Y11" s="1300"/>
      <c r="Z11" s="1301"/>
    </row>
    <row r="12" spans="1:27" s="215" customFormat="1" ht="12.5" thickTop="1" x14ac:dyDescent="0.2">
      <c r="B12" s="1358" t="s">
        <v>288</v>
      </c>
      <c r="C12" s="1327" t="s">
        <v>284</v>
      </c>
      <c r="D12" s="1328"/>
      <c r="E12" s="1329"/>
      <c r="F12" s="216" t="s">
        <v>270</v>
      </c>
      <c r="G12" s="216" t="s">
        <v>235</v>
      </c>
      <c r="H12" s="216" t="s">
        <v>236</v>
      </c>
      <c r="I12" s="216" t="s">
        <v>285</v>
      </c>
      <c r="J12" s="216" t="s">
        <v>237</v>
      </c>
      <c r="K12" s="217" t="s">
        <v>238</v>
      </c>
      <c r="L12" s="217" t="s">
        <v>239</v>
      </c>
      <c r="M12" s="217" t="s">
        <v>240</v>
      </c>
      <c r="N12" s="1333" t="s">
        <v>286</v>
      </c>
      <c r="O12" s="1334"/>
      <c r="P12" s="1334"/>
      <c r="Q12" s="1334"/>
      <c r="R12" s="1335"/>
      <c r="S12" s="1339"/>
      <c r="T12" s="1340"/>
      <c r="U12" s="1340"/>
      <c r="V12" s="1340"/>
      <c r="W12" s="1340"/>
      <c r="X12" s="1340"/>
      <c r="Y12" s="1340"/>
      <c r="Z12" s="1341"/>
    </row>
    <row r="13" spans="1:27" s="215" customFormat="1" ht="17.25" customHeight="1" x14ac:dyDescent="0.2">
      <c r="B13" s="1325"/>
      <c r="C13" s="1330"/>
      <c r="D13" s="1331"/>
      <c r="E13" s="1332"/>
      <c r="F13" s="218"/>
      <c r="G13" s="218"/>
      <c r="H13" s="218"/>
      <c r="I13" s="218"/>
      <c r="J13" s="218"/>
      <c r="K13" s="219"/>
      <c r="L13" s="219"/>
      <c r="M13" s="219"/>
      <c r="N13" s="1336"/>
      <c r="O13" s="1337"/>
      <c r="P13" s="1337"/>
      <c r="Q13" s="1337"/>
      <c r="R13" s="1338"/>
      <c r="S13" s="1342"/>
      <c r="T13" s="1343"/>
      <c r="U13" s="1343"/>
      <c r="V13" s="1343"/>
      <c r="W13" s="1343"/>
      <c r="X13" s="1343"/>
      <c r="Y13" s="1343"/>
      <c r="Z13" s="1344"/>
    </row>
    <row r="14" spans="1:27" s="215" customFormat="1" ht="17.25" customHeight="1" x14ac:dyDescent="0.2">
      <c r="B14" s="1325"/>
      <c r="C14" s="1345" t="s">
        <v>534</v>
      </c>
      <c r="D14" s="1346"/>
      <c r="E14" s="1347"/>
      <c r="F14" s="1359" t="s">
        <v>513</v>
      </c>
      <c r="G14" s="1360"/>
      <c r="H14" s="1361"/>
      <c r="I14" s="1362"/>
      <c r="J14" s="222" t="s">
        <v>145</v>
      </c>
      <c r="K14" s="1350"/>
      <c r="L14" s="1351"/>
      <c r="M14" s="1352" t="s">
        <v>514</v>
      </c>
      <c r="N14" s="1353"/>
      <c r="O14" s="1354"/>
      <c r="P14" s="1355"/>
      <c r="Q14" s="222" t="s">
        <v>145</v>
      </c>
      <c r="R14" s="1322"/>
      <c r="S14" s="1323"/>
      <c r="T14" s="1356" t="s">
        <v>287</v>
      </c>
      <c r="U14" s="1353"/>
      <c r="V14" s="1354"/>
      <c r="W14" s="1357"/>
      <c r="X14" s="223" t="s">
        <v>145</v>
      </c>
      <c r="Y14" s="1322"/>
      <c r="Z14" s="1323"/>
    </row>
    <row r="15" spans="1:27" s="215" customFormat="1" ht="17.25" customHeight="1" thickBot="1" x14ac:dyDescent="0.25">
      <c r="B15" s="1326"/>
      <c r="C15" s="1293"/>
      <c r="D15" s="1294"/>
      <c r="E15" s="1295"/>
      <c r="F15" s="1296" t="s">
        <v>70</v>
      </c>
      <c r="G15" s="1297"/>
      <c r="H15" s="1297"/>
      <c r="I15" s="1297"/>
      <c r="J15" s="1297"/>
      <c r="K15" s="1297"/>
      <c r="L15" s="1297"/>
      <c r="M15" s="1297"/>
      <c r="N15" s="1298"/>
      <c r="O15" s="1299"/>
      <c r="P15" s="1300"/>
      <c r="Q15" s="1300"/>
      <c r="R15" s="1300"/>
      <c r="S15" s="1300"/>
      <c r="T15" s="1300"/>
      <c r="U15" s="1300"/>
      <c r="V15" s="1300"/>
      <c r="W15" s="1300"/>
      <c r="X15" s="1300"/>
      <c r="Y15" s="1300"/>
      <c r="Z15" s="1301"/>
    </row>
    <row r="16" spans="1:27" s="215" customFormat="1" ht="17.25" customHeight="1" thickTop="1" x14ac:dyDescent="0.2">
      <c r="B16" s="1324" t="s">
        <v>1072</v>
      </c>
      <c r="C16" s="1327" t="s">
        <v>284</v>
      </c>
      <c r="D16" s="1328"/>
      <c r="E16" s="1329"/>
      <c r="F16" s="216" t="s">
        <v>270</v>
      </c>
      <c r="G16" s="216" t="s">
        <v>235</v>
      </c>
      <c r="H16" s="216" t="s">
        <v>236</v>
      </c>
      <c r="I16" s="216" t="s">
        <v>285</v>
      </c>
      <c r="J16" s="216" t="s">
        <v>237</v>
      </c>
      <c r="K16" s="217" t="s">
        <v>238</v>
      </c>
      <c r="L16" s="217" t="s">
        <v>239</v>
      </c>
      <c r="M16" s="217" t="s">
        <v>240</v>
      </c>
      <c r="N16" s="1333" t="s">
        <v>286</v>
      </c>
      <c r="O16" s="1334"/>
      <c r="P16" s="1334"/>
      <c r="Q16" s="1334"/>
      <c r="R16" s="1335"/>
      <c r="S16" s="1339"/>
      <c r="T16" s="1340"/>
      <c r="U16" s="1340"/>
      <c r="V16" s="1340"/>
      <c r="W16" s="1340"/>
      <c r="X16" s="1340"/>
      <c r="Y16" s="1340"/>
      <c r="Z16" s="1341"/>
    </row>
    <row r="17" spans="1:31" s="215" customFormat="1" ht="17.25" customHeight="1" x14ac:dyDescent="0.2">
      <c r="B17" s="1325"/>
      <c r="C17" s="1330"/>
      <c r="D17" s="1331"/>
      <c r="E17" s="1332"/>
      <c r="F17" s="218"/>
      <c r="G17" s="218"/>
      <c r="H17" s="218"/>
      <c r="I17" s="218"/>
      <c r="J17" s="218"/>
      <c r="K17" s="219"/>
      <c r="L17" s="219"/>
      <c r="M17" s="219"/>
      <c r="N17" s="1336"/>
      <c r="O17" s="1337"/>
      <c r="P17" s="1337"/>
      <c r="Q17" s="1337"/>
      <c r="R17" s="1338"/>
      <c r="S17" s="1342"/>
      <c r="T17" s="1343"/>
      <c r="U17" s="1343"/>
      <c r="V17" s="1343"/>
      <c r="W17" s="1343"/>
      <c r="X17" s="1343"/>
      <c r="Y17" s="1343"/>
      <c r="Z17" s="1344"/>
    </row>
    <row r="18" spans="1:31" s="215" customFormat="1" ht="17.25" customHeight="1" x14ac:dyDescent="0.2">
      <c r="B18" s="1325"/>
      <c r="C18" s="1345" t="s">
        <v>534</v>
      </c>
      <c r="D18" s="1346"/>
      <c r="E18" s="1347"/>
      <c r="F18" s="1348" t="s">
        <v>513</v>
      </c>
      <c r="G18" s="1349"/>
      <c r="H18" s="1314"/>
      <c r="I18" s="1315"/>
      <c r="J18" s="220" t="s">
        <v>145</v>
      </c>
      <c r="K18" s="1316"/>
      <c r="L18" s="1317"/>
      <c r="M18" s="1318" t="s">
        <v>514</v>
      </c>
      <c r="N18" s="1319"/>
      <c r="O18" s="1289"/>
      <c r="P18" s="1320"/>
      <c r="Q18" s="220" t="s">
        <v>145</v>
      </c>
      <c r="R18" s="1291"/>
      <c r="S18" s="1292"/>
      <c r="T18" s="1321" t="s">
        <v>287</v>
      </c>
      <c r="U18" s="1319"/>
      <c r="V18" s="1289"/>
      <c r="W18" s="1290"/>
      <c r="X18" s="221" t="s">
        <v>145</v>
      </c>
      <c r="Y18" s="1291"/>
      <c r="Z18" s="1292"/>
    </row>
    <row r="19" spans="1:31" s="215" customFormat="1" ht="17.25" customHeight="1" thickBot="1" x14ac:dyDescent="0.25">
      <c r="B19" s="1326"/>
      <c r="C19" s="1293"/>
      <c r="D19" s="1294"/>
      <c r="E19" s="1295"/>
      <c r="F19" s="1296" t="s">
        <v>70</v>
      </c>
      <c r="G19" s="1297"/>
      <c r="H19" s="1297"/>
      <c r="I19" s="1297"/>
      <c r="J19" s="1297"/>
      <c r="K19" s="1297"/>
      <c r="L19" s="1297"/>
      <c r="M19" s="1297"/>
      <c r="N19" s="1298"/>
      <c r="O19" s="1299"/>
      <c r="P19" s="1300"/>
      <c r="Q19" s="1300"/>
      <c r="R19" s="1300"/>
      <c r="S19" s="1300"/>
      <c r="T19" s="1300"/>
      <c r="U19" s="1300"/>
      <c r="V19" s="1300"/>
      <c r="W19" s="1300"/>
      <c r="X19" s="1300"/>
      <c r="Y19" s="1300"/>
      <c r="Z19" s="1301"/>
    </row>
    <row r="20" spans="1:31" s="215" customFormat="1" ht="13.5" customHeight="1" thickTop="1" x14ac:dyDescent="0.2">
      <c r="B20" s="1302" t="s">
        <v>289</v>
      </c>
      <c r="C20" s="1303"/>
      <c r="D20" s="1303"/>
      <c r="E20" s="1304"/>
      <c r="F20" s="1305"/>
      <c r="G20" s="1306"/>
      <c r="H20" s="1306"/>
      <c r="I20" s="1306"/>
      <c r="J20" s="1306"/>
      <c r="K20" s="1306"/>
      <c r="L20" s="1306"/>
      <c r="M20" s="1306"/>
      <c r="N20" s="1306"/>
      <c r="O20" s="1306"/>
      <c r="P20" s="1306"/>
      <c r="Q20" s="1306"/>
      <c r="R20" s="1306"/>
      <c r="S20" s="1306"/>
      <c r="T20" s="1306"/>
      <c r="U20" s="1306"/>
      <c r="V20" s="1306"/>
      <c r="W20" s="1306"/>
      <c r="X20" s="1306"/>
      <c r="Y20" s="1306"/>
      <c r="Z20" s="1307"/>
    </row>
    <row r="21" spans="1:31" s="215" customFormat="1" ht="13.5" customHeight="1" x14ac:dyDescent="0.2">
      <c r="B21" s="1311" t="s">
        <v>290</v>
      </c>
      <c r="C21" s="1312"/>
      <c r="D21" s="1312"/>
      <c r="E21" s="1313"/>
      <c r="F21" s="1308"/>
      <c r="G21" s="1309"/>
      <c r="H21" s="1309"/>
      <c r="I21" s="1309"/>
      <c r="J21" s="1309"/>
      <c r="K21" s="1309"/>
      <c r="L21" s="1309"/>
      <c r="M21" s="1309"/>
      <c r="N21" s="1309"/>
      <c r="O21" s="1309"/>
      <c r="P21" s="1309"/>
      <c r="Q21" s="1309"/>
      <c r="R21" s="1309"/>
      <c r="S21" s="1309"/>
      <c r="T21" s="1309"/>
      <c r="U21" s="1309"/>
      <c r="V21" s="1309"/>
      <c r="W21" s="1309"/>
      <c r="X21" s="1309"/>
      <c r="Y21" s="1309"/>
      <c r="Z21" s="1310"/>
    </row>
    <row r="22" spans="1:31" s="224" customFormat="1" ht="10.5" customHeight="1" x14ac:dyDescent="0.2">
      <c r="B22" s="225" t="s">
        <v>301</v>
      </c>
      <c r="C22" s="226" t="s">
        <v>45</v>
      </c>
      <c r="D22" s="227"/>
      <c r="E22" s="227"/>
      <c r="F22" s="228"/>
      <c r="G22" s="228"/>
      <c r="H22" s="228"/>
      <c r="I22" s="228"/>
      <c r="J22" s="228"/>
      <c r="K22" s="228"/>
      <c r="L22" s="228"/>
      <c r="M22" s="228"/>
      <c r="N22" s="228"/>
      <c r="O22" s="228"/>
      <c r="P22" s="228"/>
      <c r="Q22" s="228"/>
      <c r="R22" s="228"/>
      <c r="S22" s="228"/>
      <c r="T22" s="228"/>
      <c r="U22" s="228"/>
      <c r="V22" s="228"/>
      <c r="W22" s="228"/>
      <c r="X22" s="228"/>
      <c r="Y22" s="228"/>
      <c r="Z22" s="228"/>
    </row>
    <row r="23" spans="1:31" s="224" customFormat="1" ht="10.5" customHeight="1" x14ac:dyDescent="0.2">
      <c r="B23" s="225" t="s">
        <v>640</v>
      </c>
      <c r="C23" s="226" t="s">
        <v>642</v>
      </c>
      <c r="D23" s="227"/>
      <c r="E23" s="227"/>
      <c r="F23" s="228"/>
      <c r="G23" s="228"/>
      <c r="H23" s="228"/>
      <c r="I23" s="228"/>
      <c r="J23" s="228"/>
      <c r="K23" s="228"/>
      <c r="L23" s="228"/>
      <c r="M23" s="228"/>
      <c r="N23" s="228"/>
      <c r="O23" s="228"/>
      <c r="P23" s="228"/>
      <c r="Q23" s="228"/>
      <c r="R23" s="228"/>
      <c r="S23" s="228"/>
      <c r="T23" s="228"/>
      <c r="U23" s="228"/>
      <c r="V23" s="228"/>
      <c r="W23" s="228"/>
      <c r="X23" s="228"/>
      <c r="Y23" s="228"/>
      <c r="Z23" s="228"/>
    </row>
    <row r="24" spans="1:31" s="215" customFormat="1" ht="10.5" customHeight="1" x14ac:dyDescent="0.2">
      <c r="B24" s="225" t="s">
        <v>641</v>
      </c>
      <c r="C24" s="224" t="s">
        <v>643</v>
      </c>
    </row>
    <row r="25" spans="1:31" s="229" customFormat="1" ht="18" customHeight="1" x14ac:dyDescent="0.2">
      <c r="B25" s="230" t="s">
        <v>211</v>
      </c>
      <c r="C25" s="230"/>
      <c r="D25" s="230"/>
      <c r="E25" s="230"/>
      <c r="F25" s="230"/>
      <c r="G25" s="230"/>
      <c r="H25" s="230"/>
      <c r="I25" s="230"/>
      <c r="J25" s="230"/>
      <c r="K25" s="231"/>
      <c r="L25" s="231"/>
      <c r="M25" s="231"/>
      <c r="N25" s="231"/>
      <c r="O25" s="231"/>
      <c r="P25" s="231"/>
      <c r="Q25" s="231"/>
      <c r="R25" s="231"/>
      <c r="S25" s="231"/>
      <c r="T25" s="231"/>
      <c r="U25" s="230"/>
      <c r="V25" s="230"/>
      <c r="W25" s="230"/>
      <c r="X25" s="230"/>
      <c r="Y25" s="230"/>
      <c r="Z25" s="230"/>
      <c r="AA25" s="230"/>
      <c r="AB25" s="232"/>
      <c r="AC25" s="232"/>
      <c r="AD25" s="232"/>
      <c r="AE25" s="232"/>
    </row>
    <row r="26" spans="1:31" s="229" customFormat="1" hidden="1" x14ac:dyDescent="0.2">
      <c r="A26" s="230"/>
      <c r="B26" s="1282" t="s">
        <v>302</v>
      </c>
      <c r="C26" s="1283"/>
      <c r="D26" s="1283"/>
      <c r="E26" s="1283"/>
      <c r="F26" s="1283"/>
      <c r="G26" s="1283"/>
      <c r="H26" s="1283"/>
      <c r="I26" s="1283"/>
      <c r="J26" s="1283"/>
      <c r="K26" s="1283"/>
      <c r="L26" s="1283"/>
      <c r="M26" s="1283"/>
      <c r="N26" s="1283"/>
      <c r="O26" s="1283"/>
      <c r="P26" s="1283"/>
      <c r="Q26" s="1283"/>
      <c r="R26" s="1284"/>
      <c r="S26" s="1285" t="s">
        <v>146</v>
      </c>
      <c r="T26" s="1285"/>
      <c r="U26" s="1285"/>
      <c r="V26" s="1286"/>
      <c r="W26" s="1287"/>
      <c r="X26" s="1288"/>
      <c r="Y26" s="1285" t="s">
        <v>147</v>
      </c>
      <c r="Z26" s="1285"/>
      <c r="AA26" s="1285"/>
      <c r="AB26" s="232"/>
      <c r="AC26" s="232"/>
      <c r="AD26" s="232"/>
      <c r="AE26" s="232"/>
    </row>
    <row r="27" spans="1:31" s="229" customFormat="1" ht="17.25" hidden="1" customHeight="1" x14ac:dyDescent="0.2">
      <c r="A27" s="233"/>
      <c r="B27" s="234"/>
      <c r="C27" s="1273" t="s">
        <v>264</v>
      </c>
      <c r="D27" s="1274"/>
      <c r="E27" s="1274"/>
      <c r="F27" s="1274"/>
      <c r="G27" s="1274"/>
      <c r="H27" s="1274"/>
      <c r="I27" s="1274"/>
      <c r="J27" s="1274"/>
      <c r="K27" s="1274"/>
      <c r="L27" s="1274"/>
      <c r="M27" s="1274"/>
      <c r="N27" s="1274"/>
      <c r="O27" s="1274"/>
      <c r="P27" s="1274"/>
      <c r="Q27" s="1274"/>
      <c r="R27" s="1275"/>
      <c r="S27" s="1262"/>
      <c r="T27" s="1262"/>
      <c r="U27" s="235" t="s">
        <v>212</v>
      </c>
      <c r="V27" s="1276" t="s">
        <v>148</v>
      </c>
      <c r="W27" s="1276"/>
      <c r="X27" s="1276"/>
      <c r="Y27" s="1277"/>
      <c r="Z27" s="1278"/>
      <c r="AA27" s="235" t="s">
        <v>212</v>
      </c>
      <c r="AB27" s="232"/>
      <c r="AC27" s="232"/>
      <c r="AD27" s="232"/>
      <c r="AE27" s="232"/>
    </row>
    <row r="28" spans="1:31" s="229" customFormat="1" ht="17.25" hidden="1" customHeight="1" x14ac:dyDescent="0.2">
      <c r="A28" s="233"/>
      <c r="B28" s="234"/>
      <c r="C28" s="1273" t="s">
        <v>265</v>
      </c>
      <c r="D28" s="1274"/>
      <c r="E28" s="1274"/>
      <c r="F28" s="1274"/>
      <c r="G28" s="1274"/>
      <c r="H28" s="1274"/>
      <c r="I28" s="1274"/>
      <c r="J28" s="1274"/>
      <c r="K28" s="1274"/>
      <c r="L28" s="1274"/>
      <c r="M28" s="1274"/>
      <c r="N28" s="1274"/>
      <c r="O28" s="1274"/>
      <c r="P28" s="1274"/>
      <c r="Q28" s="1274"/>
      <c r="R28" s="1275"/>
      <c r="S28" s="1262"/>
      <c r="T28" s="1262"/>
      <c r="U28" s="235" t="s">
        <v>212</v>
      </c>
      <c r="V28" s="1276" t="s">
        <v>149</v>
      </c>
      <c r="W28" s="1276"/>
      <c r="X28" s="1276"/>
      <c r="Y28" s="1277"/>
      <c r="Z28" s="1278"/>
      <c r="AA28" s="235" t="s">
        <v>212</v>
      </c>
      <c r="AB28" s="232"/>
      <c r="AC28" s="232"/>
      <c r="AD28" s="232"/>
      <c r="AE28" s="232"/>
    </row>
    <row r="29" spans="1:31" s="229" customFormat="1" ht="24" hidden="1" customHeight="1" x14ac:dyDescent="0.2">
      <c r="A29" s="233"/>
      <c r="B29" s="236"/>
      <c r="C29" s="1279" t="s">
        <v>266</v>
      </c>
      <c r="D29" s="1280"/>
      <c r="E29" s="1280"/>
      <c r="F29" s="1280"/>
      <c r="G29" s="1280"/>
      <c r="H29" s="1280"/>
      <c r="I29" s="1280"/>
      <c r="J29" s="1280"/>
      <c r="K29" s="1280"/>
      <c r="L29" s="1280"/>
      <c r="M29" s="1280"/>
      <c r="N29" s="1280"/>
      <c r="O29" s="1280"/>
      <c r="P29" s="1280"/>
      <c r="Q29" s="1280"/>
      <c r="R29" s="1281"/>
      <c r="S29" s="1261"/>
      <c r="T29" s="1262"/>
      <c r="U29" s="235" t="s">
        <v>212</v>
      </c>
      <c r="V29" s="1276" t="s">
        <v>150</v>
      </c>
      <c r="W29" s="1276"/>
      <c r="X29" s="1276"/>
      <c r="Y29" s="1261"/>
      <c r="Z29" s="1262"/>
      <c r="AA29" s="235" t="s">
        <v>212</v>
      </c>
      <c r="AB29" s="232"/>
      <c r="AC29" s="232"/>
      <c r="AD29" s="232"/>
      <c r="AE29" s="232"/>
    </row>
    <row r="30" spans="1:31" s="229" customFormat="1" ht="17.25" hidden="1" customHeight="1" thickBot="1" x14ac:dyDescent="0.25">
      <c r="A30" s="233"/>
      <c r="B30" s="1258" t="s">
        <v>213</v>
      </c>
      <c r="C30" s="1259"/>
      <c r="D30" s="1259"/>
      <c r="E30" s="1259"/>
      <c r="F30" s="1259"/>
      <c r="G30" s="1259"/>
      <c r="H30" s="1259"/>
      <c r="I30" s="1259"/>
      <c r="J30" s="1259"/>
      <c r="K30" s="1259"/>
      <c r="L30" s="1259"/>
      <c r="M30" s="1259"/>
      <c r="N30" s="1259"/>
      <c r="O30" s="1259"/>
      <c r="P30" s="1259"/>
      <c r="Q30" s="1259"/>
      <c r="R30" s="1260"/>
      <c r="S30" s="1261" t="s">
        <v>151</v>
      </c>
      <c r="T30" s="1262"/>
      <c r="U30" s="1263"/>
      <c r="V30" s="1264" t="s">
        <v>151</v>
      </c>
      <c r="W30" s="1264"/>
      <c r="X30" s="1264"/>
      <c r="Y30" s="1261"/>
      <c r="Z30" s="1262"/>
      <c r="AA30" s="235" t="s">
        <v>212</v>
      </c>
      <c r="AB30" s="232"/>
      <c r="AC30" s="232"/>
      <c r="AD30" s="232"/>
      <c r="AE30" s="232"/>
    </row>
    <row r="31" spans="1:31" s="229" customFormat="1" ht="17.25" hidden="1" customHeight="1" thickBot="1" x14ac:dyDescent="0.25">
      <c r="A31" s="233"/>
      <c r="B31" s="1265" t="s">
        <v>267</v>
      </c>
      <c r="C31" s="1266"/>
      <c r="D31" s="1266"/>
      <c r="E31" s="1266"/>
      <c r="F31" s="1266"/>
      <c r="G31" s="1266"/>
      <c r="H31" s="1266"/>
      <c r="I31" s="1266"/>
      <c r="J31" s="1266"/>
      <c r="K31" s="1266"/>
      <c r="L31" s="1266"/>
      <c r="M31" s="1266"/>
      <c r="N31" s="1266"/>
      <c r="O31" s="1266"/>
      <c r="P31" s="1266"/>
      <c r="Q31" s="1266"/>
      <c r="R31" s="1267"/>
      <c r="S31" s="1268" t="s">
        <v>151</v>
      </c>
      <c r="T31" s="1269"/>
      <c r="U31" s="1269"/>
      <c r="V31" s="1269" t="s">
        <v>151</v>
      </c>
      <c r="W31" s="1269"/>
      <c r="X31" s="1270"/>
      <c r="Y31" s="1271"/>
      <c r="Z31" s="1272"/>
      <c r="AA31" s="237" t="s">
        <v>212</v>
      </c>
      <c r="AB31" s="232"/>
      <c r="AC31" s="232"/>
      <c r="AD31" s="232"/>
      <c r="AE31" s="232"/>
    </row>
    <row r="32" spans="1:31" s="229" customFormat="1" ht="6" hidden="1" customHeight="1" x14ac:dyDescent="0.2">
      <c r="A32" s="233"/>
      <c r="B32" s="238"/>
      <c r="C32" s="798"/>
      <c r="D32" s="798"/>
      <c r="E32" s="798"/>
      <c r="F32" s="798"/>
      <c r="G32" s="798"/>
      <c r="H32" s="798"/>
      <c r="I32" s="798"/>
      <c r="J32" s="798"/>
      <c r="K32" s="798"/>
      <c r="L32" s="798"/>
      <c r="M32" s="798"/>
      <c r="N32" s="798"/>
      <c r="O32" s="798"/>
      <c r="P32" s="798"/>
      <c r="Q32" s="798"/>
      <c r="R32" s="798"/>
      <c r="S32" s="239"/>
      <c r="T32" s="239"/>
      <c r="U32" s="239"/>
      <c r="V32" s="239"/>
      <c r="W32" s="239"/>
      <c r="X32" s="239"/>
      <c r="Y32" s="238"/>
      <c r="Z32" s="238"/>
      <c r="AA32" s="238"/>
      <c r="AB32" s="232"/>
      <c r="AC32" s="232"/>
      <c r="AD32" s="232"/>
      <c r="AE32" s="232"/>
    </row>
    <row r="33" spans="1:31" s="229" customFormat="1" ht="10.5" hidden="1" customHeight="1" x14ac:dyDescent="0.2">
      <c r="A33" s="233"/>
      <c r="B33" s="802" t="s">
        <v>301</v>
      </c>
      <c r="C33" s="799" t="s">
        <v>75</v>
      </c>
      <c r="D33" s="799"/>
      <c r="E33" s="799"/>
      <c r="F33" s="799"/>
      <c r="G33" s="799"/>
      <c r="H33" s="799"/>
      <c r="I33" s="799"/>
      <c r="J33" s="799"/>
      <c r="K33" s="799"/>
      <c r="L33" s="799"/>
      <c r="M33" s="799"/>
      <c r="N33" s="799"/>
      <c r="O33" s="799"/>
      <c r="P33" s="799"/>
      <c r="Q33" s="799"/>
      <c r="R33" s="799"/>
      <c r="S33" s="799"/>
      <c r="T33" s="799"/>
      <c r="U33" s="800"/>
      <c r="V33" s="800"/>
      <c r="W33" s="800"/>
      <c r="X33" s="800"/>
      <c r="Y33" s="800"/>
      <c r="Z33" s="800"/>
      <c r="AA33" s="800"/>
      <c r="AB33" s="232"/>
      <c r="AC33" s="232"/>
      <c r="AD33" s="232"/>
      <c r="AE33" s="232"/>
    </row>
    <row r="34" spans="1:31" s="229" customFormat="1" ht="10.5" hidden="1" customHeight="1" x14ac:dyDescent="0.2">
      <c r="A34" s="233"/>
      <c r="B34" s="802"/>
      <c r="C34" s="799" t="s">
        <v>140</v>
      </c>
      <c r="D34" s="799"/>
      <c r="E34" s="799"/>
      <c r="F34" s="799"/>
      <c r="G34" s="799"/>
      <c r="H34" s="799"/>
      <c r="I34" s="799"/>
      <c r="J34" s="799"/>
      <c r="K34" s="799"/>
      <c r="L34" s="799"/>
      <c r="M34" s="799"/>
      <c r="N34" s="799"/>
      <c r="O34" s="799"/>
      <c r="P34" s="799"/>
      <c r="Q34" s="799"/>
      <c r="R34" s="799"/>
      <c r="S34" s="799"/>
      <c r="T34" s="799"/>
      <c r="U34" s="800"/>
      <c r="V34" s="800"/>
      <c r="W34" s="800"/>
      <c r="X34" s="800"/>
      <c r="Y34" s="800"/>
      <c r="Z34" s="800"/>
      <c r="AA34" s="800"/>
      <c r="AB34" s="232"/>
      <c r="AC34" s="232"/>
      <c r="AD34" s="232"/>
      <c r="AE34" s="232"/>
    </row>
    <row r="35" spans="1:31" s="229" customFormat="1" ht="10.5" hidden="1" customHeight="1" x14ac:dyDescent="0.2">
      <c r="A35" s="233"/>
      <c r="B35" s="240" t="s">
        <v>46</v>
      </c>
      <c r="C35" s="799" t="s">
        <v>76</v>
      </c>
      <c r="D35" s="799"/>
      <c r="E35" s="799"/>
      <c r="F35" s="799"/>
      <c r="G35" s="799"/>
      <c r="H35" s="799"/>
      <c r="I35" s="799"/>
      <c r="J35" s="799"/>
      <c r="K35" s="799"/>
      <c r="L35" s="799"/>
      <c r="M35" s="799"/>
      <c r="N35" s="799"/>
      <c r="O35" s="799"/>
      <c r="P35" s="799"/>
      <c r="Q35" s="799"/>
      <c r="R35" s="799"/>
      <c r="S35" s="799"/>
      <c r="T35" s="799"/>
      <c r="U35" s="800"/>
      <c r="V35" s="800"/>
      <c r="W35" s="800"/>
      <c r="X35" s="800"/>
      <c r="Y35" s="800"/>
      <c r="Z35" s="800"/>
      <c r="AA35" s="800"/>
      <c r="AB35" s="232"/>
      <c r="AC35" s="232"/>
      <c r="AD35" s="232"/>
      <c r="AE35" s="232"/>
    </row>
    <row r="36" spans="1:31" s="229" customFormat="1" ht="10.5" hidden="1" customHeight="1" x14ac:dyDescent="0.2">
      <c r="A36" s="233"/>
      <c r="B36" s="240" t="s">
        <v>152</v>
      </c>
      <c r="C36" s="799" t="s">
        <v>629</v>
      </c>
      <c r="D36" s="799"/>
      <c r="E36" s="799"/>
      <c r="F36" s="799"/>
      <c r="G36" s="799"/>
      <c r="H36" s="799"/>
      <c r="I36" s="799"/>
      <c r="J36" s="799"/>
      <c r="K36" s="799"/>
      <c r="L36" s="799"/>
      <c r="M36" s="799"/>
      <c r="N36" s="799"/>
      <c r="O36" s="799"/>
      <c r="P36" s="799"/>
      <c r="Q36" s="799"/>
      <c r="R36" s="799"/>
      <c r="S36" s="799"/>
      <c r="T36" s="799"/>
      <c r="U36" s="800"/>
      <c r="V36" s="800"/>
      <c r="W36" s="800"/>
      <c r="X36" s="800"/>
      <c r="Y36" s="800"/>
      <c r="Z36" s="800"/>
      <c r="AA36" s="800"/>
      <c r="AB36" s="232"/>
      <c r="AC36" s="232"/>
      <c r="AD36" s="232"/>
      <c r="AE36" s="232"/>
    </row>
    <row r="37" spans="1:31" s="229" customFormat="1" ht="10.5" hidden="1" customHeight="1" x14ac:dyDescent="0.2">
      <c r="A37" s="233"/>
      <c r="B37" s="240" t="s">
        <v>71</v>
      </c>
      <c r="C37" s="799" t="s">
        <v>141</v>
      </c>
      <c r="D37" s="799"/>
      <c r="E37" s="799"/>
      <c r="F37" s="799"/>
      <c r="G37" s="799"/>
      <c r="H37" s="799"/>
      <c r="I37" s="799"/>
      <c r="J37" s="799"/>
      <c r="K37" s="799"/>
      <c r="L37" s="799"/>
      <c r="M37" s="799"/>
      <c r="N37" s="799"/>
      <c r="O37" s="799"/>
      <c r="P37" s="799"/>
      <c r="Q37" s="799"/>
      <c r="R37" s="799"/>
      <c r="S37" s="799"/>
      <c r="T37" s="799"/>
      <c r="U37" s="800"/>
      <c r="V37" s="800"/>
      <c r="W37" s="800"/>
      <c r="X37" s="800"/>
      <c r="Y37" s="800"/>
      <c r="Z37" s="800"/>
      <c r="AA37" s="800"/>
      <c r="AB37" s="232"/>
      <c r="AC37" s="232"/>
      <c r="AD37" s="232"/>
      <c r="AE37" s="232"/>
    </row>
    <row r="38" spans="1:31" s="229" customFormat="1" ht="10.5" hidden="1" customHeight="1" x14ac:dyDescent="0.2">
      <c r="A38" s="233"/>
      <c r="B38" s="799"/>
      <c r="C38" s="799" t="s">
        <v>143</v>
      </c>
      <c r="D38" s="799"/>
      <c r="E38" s="799"/>
      <c r="F38" s="799"/>
      <c r="G38" s="799"/>
      <c r="H38" s="799"/>
      <c r="I38" s="799"/>
      <c r="J38" s="799"/>
      <c r="K38" s="799"/>
      <c r="L38" s="799"/>
      <c r="M38" s="799"/>
      <c r="N38" s="799"/>
      <c r="O38" s="799"/>
      <c r="P38" s="799"/>
      <c r="Q38" s="799"/>
      <c r="R38" s="799"/>
      <c r="S38" s="799"/>
      <c r="T38" s="799"/>
      <c r="U38" s="800"/>
      <c r="V38" s="800"/>
      <c r="W38" s="800"/>
      <c r="X38" s="800"/>
      <c r="Y38" s="800"/>
      <c r="Z38" s="800"/>
      <c r="AA38" s="800"/>
      <c r="AB38" s="232"/>
      <c r="AC38" s="232"/>
      <c r="AD38" s="232"/>
      <c r="AE38" s="232"/>
    </row>
    <row r="39" spans="1:31" s="229" customFormat="1" ht="10.5" hidden="1" customHeight="1" x14ac:dyDescent="0.2">
      <c r="A39" s="233"/>
      <c r="B39" s="799"/>
      <c r="C39" s="799" t="s">
        <v>142</v>
      </c>
      <c r="D39" s="799"/>
      <c r="E39" s="799"/>
      <c r="F39" s="799"/>
      <c r="G39" s="799"/>
      <c r="H39" s="799"/>
      <c r="I39" s="799"/>
      <c r="J39" s="799"/>
      <c r="K39" s="799"/>
      <c r="L39" s="799"/>
      <c r="M39" s="799"/>
      <c r="N39" s="799"/>
      <c r="O39" s="799"/>
      <c r="P39" s="799"/>
      <c r="Q39" s="799"/>
      <c r="R39" s="799"/>
      <c r="S39" s="799"/>
      <c r="T39" s="799"/>
      <c r="U39" s="800"/>
      <c r="V39" s="800"/>
      <c r="W39" s="800"/>
      <c r="X39" s="800"/>
      <c r="Y39" s="800"/>
      <c r="Z39" s="800"/>
      <c r="AA39" s="800"/>
      <c r="AB39" s="232"/>
      <c r="AC39" s="232"/>
      <c r="AD39" s="232"/>
      <c r="AE39" s="232"/>
    </row>
    <row r="40" spans="1:31" s="229" customFormat="1" ht="10.5" hidden="1" customHeight="1" thickBot="1" x14ac:dyDescent="0.25">
      <c r="A40" s="233"/>
      <c r="B40" s="240" t="s">
        <v>153</v>
      </c>
      <c r="C40" s="1245" t="s">
        <v>77</v>
      </c>
      <c r="D40" s="1245"/>
      <c r="E40" s="1245"/>
      <c r="F40" s="1245"/>
      <c r="G40" s="1245"/>
      <c r="H40" s="1245"/>
      <c r="I40" s="1245"/>
      <c r="J40" s="1245"/>
      <c r="K40" s="1245"/>
      <c r="L40" s="1245"/>
      <c r="M40" s="1245"/>
      <c r="N40" s="1245"/>
      <c r="O40" s="1245"/>
      <c r="P40" s="1245"/>
      <c r="Q40" s="1245"/>
      <c r="R40" s="1245"/>
      <c r="S40" s="1245"/>
      <c r="T40" s="1245"/>
      <c r="U40" s="1245"/>
      <c r="V40" s="1246"/>
      <c r="W40" s="1246"/>
      <c r="X40" s="1246"/>
      <c r="Y40" s="1246"/>
      <c r="Z40" s="1246"/>
      <c r="AA40" s="1246"/>
      <c r="AB40" s="1246"/>
      <c r="AC40" s="232"/>
      <c r="AD40" s="232"/>
      <c r="AE40" s="232"/>
    </row>
    <row r="41" spans="1:31" s="229" customFormat="1" ht="17.25" hidden="1" customHeight="1" thickBot="1" x14ac:dyDescent="0.25">
      <c r="A41" s="233"/>
      <c r="B41" s="1247" t="s">
        <v>154</v>
      </c>
      <c r="C41" s="1247"/>
      <c r="D41" s="1247"/>
      <c r="E41" s="1247"/>
      <c r="F41" s="1248"/>
      <c r="G41" s="1249" t="s">
        <v>212</v>
      </c>
      <c r="H41" s="1250"/>
      <c r="I41" s="1251"/>
      <c r="J41" s="799"/>
      <c r="K41" s="799"/>
      <c r="L41" s="799"/>
      <c r="M41" s="799"/>
      <c r="N41" s="799"/>
      <c r="O41" s="799"/>
      <c r="P41" s="799"/>
      <c r="Q41" s="799"/>
      <c r="R41" s="799"/>
      <c r="S41" s="799"/>
      <c r="T41" s="799"/>
      <c r="U41" s="241"/>
      <c r="V41" s="241"/>
      <c r="W41" s="241"/>
      <c r="X41" s="241"/>
      <c r="Y41" s="241"/>
      <c r="Z41" s="241"/>
      <c r="AA41" s="241"/>
      <c r="AB41" s="232"/>
      <c r="AC41" s="232"/>
      <c r="AD41" s="232"/>
      <c r="AE41" s="232"/>
    </row>
    <row r="42" spans="1:31" s="244" customFormat="1" ht="10.5" hidden="1" customHeight="1" x14ac:dyDescent="0.2">
      <c r="A42" s="242"/>
      <c r="B42" s="240" t="s">
        <v>91</v>
      </c>
      <c r="C42" s="799" t="s">
        <v>303</v>
      </c>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243"/>
      <c r="AC42" s="243"/>
      <c r="AD42" s="243"/>
      <c r="AE42" s="243"/>
    </row>
    <row r="43" spans="1:31" s="244" customFormat="1" ht="10.5" hidden="1" customHeight="1" x14ac:dyDescent="0.2">
      <c r="A43" s="242"/>
      <c r="C43" s="799" t="s">
        <v>631</v>
      </c>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243"/>
      <c r="AC43" s="243"/>
      <c r="AD43" s="243"/>
      <c r="AE43" s="243"/>
    </row>
    <row r="44" spans="1:31" s="244" customFormat="1" ht="10.5" hidden="1" customHeight="1" thickBot="1" x14ac:dyDescent="0.25">
      <c r="A44" s="242"/>
      <c r="C44" s="799" t="s">
        <v>630</v>
      </c>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243"/>
      <c r="AC44" s="243"/>
      <c r="AD44" s="243"/>
      <c r="AE44" s="243"/>
    </row>
    <row r="45" spans="1:31" s="229" customFormat="1" ht="17.25" hidden="1" customHeight="1" thickBot="1" x14ac:dyDescent="0.25">
      <c r="A45" s="233"/>
      <c r="B45" s="799"/>
      <c r="C45" s="1252" t="s">
        <v>268</v>
      </c>
      <c r="D45" s="1253"/>
      <c r="E45" s="245"/>
      <c r="F45" s="246" t="s">
        <v>212</v>
      </c>
      <c r="G45" s="801" t="s">
        <v>271</v>
      </c>
      <c r="H45" s="1254" t="s">
        <v>269</v>
      </c>
      <c r="I45" s="1254"/>
      <c r="J45" s="1254"/>
      <c r="K45" s="1254"/>
      <c r="L45" s="1255"/>
      <c r="M45" s="245"/>
      <c r="N45" s="246" t="s">
        <v>270</v>
      </c>
      <c r="O45" s="801" t="s">
        <v>271</v>
      </c>
      <c r="P45" s="1247" t="s">
        <v>272</v>
      </c>
      <c r="Q45" s="1247"/>
      <c r="R45" s="1247"/>
      <c r="S45" s="1256"/>
      <c r="T45" s="1257"/>
      <c r="U45" s="247" t="s">
        <v>212</v>
      </c>
      <c r="V45" s="241"/>
      <c r="W45" s="241"/>
      <c r="X45" s="241"/>
      <c r="Y45" s="241"/>
      <c r="Z45" s="241"/>
      <c r="AA45" s="241"/>
      <c r="AB45" s="232"/>
      <c r="AC45" s="232"/>
      <c r="AD45" s="232"/>
      <c r="AE45" s="232"/>
    </row>
    <row r="46" spans="1:31" s="229" customFormat="1" ht="6.75" customHeight="1" thickBot="1" x14ac:dyDescent="0.25">
      <c r="A46" s="233"/>
      <c r="B46" s="799"/>
      <c r="C46" s="802"/>
      <c r="D46" s="802"/>
      <c r="E46" s="799"/>
      <c r="F46" s="802"/>
      <c r="G46" s="801"/>
      <c r="H46" s="803"/>
      <c r="I46" s="803"/>
      <c r="J46" s="803"/>
      <c r="K46" s="803"/>
      <c r="L46" s="803"/>
      <c r="M46" s="799"/>
      <c r="N46" s="802"/>
      <c r="O46" s="801"/>
      <c r="P46" s="801"/>
      <c r="Q46" s="801"/>
      <c r="R46" s="801"/>
      <c r="S46" s="801"/>
      <c r="T46" s="801"/>
      <c r="U46" s="802"/>
      <c r="V46" s="241"/>
      <c r="W46" s="241"/>
      <c r="X46" s="241"/>
      <c r="Y46" s="241"/>
      <c r="Z46" s="241"/>
      <c r="AA46" s="241"/>
      <c r="AB46" s="232"/>
      <c r="AC46" s="232"/>
      <c r="AD46" s="232"/>
      <c r="AE46" s="232"/>
    </row>
    <row r="47" spans="1:31" s="229" customFormat="1" ht="21.75" customHeight="1" x14ac:dyDescent="0.2">
      <c r="A47" s="233"/>
      <c r="B47" s="1236" t="s">
        <v>1498</v>
      </c>
      <c r="C47" s="1237"/>
      <c r="D47" s="1237"/>
      <c r="E47" s="1237"/>
      <c r="F47" s="1237"/>
      <c r="G47" s="1237"/>
      <c r="H47" s="1237"/>
      <c r="I47" s="1237"/>
      <c r="J47" s="1237"/>
      <c r="K47" s="1237"/>
      <c r="L47" s="1238"/>
      <c r="M47" s="957" t="s">
        <v>562</v>
      </c>
      <c r="N47" s="1239" t="s">
        <v>1499</v>
      </c>
      <c r="O47" s="1240"/>
      <c r="P47" s="1240"/>
      <c r="Q47" s="958" t="s">
        <v>562</v>
      </c>
      <c r="R47" s="1239" t="s">
        <v>1500</v>
      </c>
      <c r="S47" s="1237"/>
      <c r="T47" s="959" t="s">
        <v>1456</v>
      </c>
      <c r="U47" s="958" t="s">
        <v>562</v>
      </c>
      <c r="V47" s="1239" t="s">
        <v>1501</v>
      </c>
      <c r="W47" s="1237"/>
      <c r="X47" s="959" t="s">
        <v>1456</v>
      </c>
      <c r="Y47" s="958" t="s">
        <v>562</v>
      </c>
      <c r="Z47" s="1239" t="s">
        <v>1459</v>
      </c>
      <c r="AA47" s="1241"/>
      <c r="AB47" s="232"/>
      <c r="AC47" s="232"/>
      <c r="AD47" s="232"/>
      <c r="AE47" s="232"/>
    </row>
    <row r="48" spans="1:31" s="229" customFormat="1" ht="17.25" customHeight="1" x14ac:dyDescent="0.2">
      <c r="A48" s="233"/>
      <c r="B48" s="1242" t="s">
        <v>670</v>
      </c>
      <c r="C48" s="1243"/>
      <c r="D48" s="1243"/>
      <c r="E48" s="1243"/>
      <c r="F48" s="1243"/>
      <c r="G48" s="1243"/>
      <c r="H48" s="1243"/>
      <c r="I48" s="1243"/>
      <c r="J48" s="1243"/>
      <c r="K48" s="1243"/>
      <c r="L48" s="1243"/>
      <c r="M48" s="1243"/>
      <c r="N48" s="1243"/>
      <c r="O48" s="1243"/>
      <c r="P48" s="1243"/>
      <c r="Q48" s="1243"/>
      <c r="R48" s="1244"/>
      <c r="S48" s="960"/>
      <c r="T48" s="914" t="s">
        <v>562</v>
      </c>
      <c r="U48" s="961" t="s">
        <v>1475</v>
      </c>
      <c r="V48" s="961"/>
      <c r="W48" s="961" t="s">
        <v>1456</v>
      </c>
      <c r="X48" s="914" t="s">
        <v>562</v>
      </c>
      <c r="Y48" s="961" t="s">
        <v>1502</v>
      </c>
      <c r="Z48" s="961"/>
      <c r="AA48" s="962"/>
      <c r="AB48" s="232"/>
      <c r="AC48" s="232"/>
      <c r="AD48" s="232"/>
      <c r="AE48" s="232"/>
    </row>
    <row r="49" spans="1:46" s="229" customFormat="1" ht="17.25" customHeight="1" thickBot="1" x14ac:dyDescent="0.25">
      <c r="A49" s="233"/>
      <c r="B49" s="1218" t="s">
        <v>795</v>
      </c>
      <c r="C49" s="1219"/>
      <c r="D49" s="1219"/>
      <c r="E49" s="1219"/>
      <c r="F49" s="1219"/>
      <c r="G49" s="1219"/>
      <c r="H49" s="1219"/>
      <c r="I49" s="1219"/>
      <c r="J49" s="1219"/>
      <c r="K49" s="1219"/>
      <c r="L49" s="1219"/>
      <c r="M49" s="1219"/>
      <c r="N49" s="1219"/>
      <c r="O49" s="1219"/>
      <c r="P49" s="1219"/>
      <c r="Q49" s="1219"/>
      <c r="R49" s="1219"/>
      <c r="S49" s="963"/>
      <c r="T49" s="964" t="s">
        <v>562</v>
      </c>
      <c r="U49" s="965" t="s">
        <v>1475</v>
      </c>
      <c r="V49" s="965"/>
      <c r="W49" s="965" t="s">
        <v>1456</v>
      </c>
      <c r="X49" s="964" t="s">
        <v>562</v>
      </c>
      <c r="Y49" s="965" t="s">
        <v>1502</v>
      </c>
      <c r="Z49" s="965"/>
      <c r="AA49" s="966"/>
      <c r="AB49" s="232"/>
      <c r="AC49" s="232"/>
      <c r="AD49" s="232"/>
      <c r="AE49" s="232"/>
    </row>
    <row r="50" spans="1:46" s="229" customFormat="1" ht="8.25" customHeight="1" x14ac:dyDescent="0.2">
      <c r="A50" s="233"/>
      <c r="B50" s="248"/>
      <c r="C50" s="248"/>
      <c r="D50" s="248"/>
      <c r="E50" s="248"/>
      <c r="F50" s="248"/>
      <c r="G50" s="248"/>
      <c r="H50" s="248"/>
      <c r="I50" s="248"/>
      <c r="J50" s="248"/>
      <c r="K50" s="248"/>
      <c r="L50" s="248"/>
      <c r="M50" s="248"/>
      <c r="N50" s="248"/>
      <c r="O50" s="248"/>
      <c r="P50" s="248"/>
      <c r="Q50" s="248"/>
      <c r="R50" s="248"/>
      <c r="S50" s="239"/>
      <c r="T50" s="239"/>
      <c r="U50" s="239"/>
      <c r="V50" s="239"/>
      <c r="W50" s="239"/>
      <c r="X50" s="239"/>
      <c r="Y50" s="239"/>
      <c r="Z50" s="239"/>
      <c r="AA50" s="239"/>
      <c r="AB50" s="232"/>
      <c r="AC50" s="232"/>
      <c r="AD50" s="232"/>
      <c r="AE50" s="232"/>
    </row>
    <row r="51" spans="1:46" s="229" customFormat="1" ht="8.25" customHeight="1" x14ac:dyDescent="0.2">
      <c r="A51" s="233"/>
      <c r="B51" s="248"/>
      <c r="C51" s="248"/>
      <c r="D51" s="248"/>
      <c r="E51" s="248"/>
      <c r="F51" s="248"/>
      <c r="G51" s="248"/>
      <c r="H51" s="248"/>
      <c r="I51" s="248"/>
      <c r="J51" s="248"/>
      <c r="K51" s="248"/>
      <c r="L51" s="248"/>
      <c r="M51" s="248"/>
      <c r="N51" s="248"/>
      <c r="O51" s="248"/>
      <c r="P51" s="248"/>
      <c r="Q51" s="248"/>
      <c r="R51" s="248"/>
      <c r="S51" s="239"/>
      <c r="T51" s="239"/>
      <c r="U51" s="239"/>
      <c r="V51" s="239"/>
      <c r="W51" s="239"/>
      <c r="X51" s="239"/>
      <c r="Y51" s="239"/>
      <c r="Z51" s="239"/>
      <c r="AA51" s="239"/>
      <c r="AB51" s="232"/>
      <c r="AC51" s="232"/>
      <c r="AD51" s="232"/>
      <c r="AE51" s="232"/>
    </row>
    <row r="52" spans="1:46" s="229" customFormat="1" ht="15" customHeight="1" x14ac:dyDescent="0.2">
      <c r="A52" s="249" t="s">
        <v>803</v>
      </c>
      <c r="B52" s="238"/>
      <c r="C52" s="238"/>
      <c r="D52" s="238"/>
      <c r="E52" s="238"/>
      <c r="F52" s="238"/>
      <c r="G52" s="238"/>
      <c r="H52" s="238"/>
      <c r="I52" s="238"/>
      <c r="J52" s="238"/>
      <c r="K52" s="238"/>
      <c r="L52" s="238"/>
      <c r="M52" s="238"/>
      <c r="N52" s="238"/>
      <c r="O52" s="238"/>
      <c r="P52" s="238"/>
      <c r="Q52" s="238"/>
      <c r="R52" s="238"/>
      <c r="S52" s="238"/>
      <c r="T52" s="238"/>
      <c r="U52" s="230"/>
      <c r="V52" s="230"/>
      <c r="W52" s="230"/>
      <c r="X52" s="230"/>
      <c r="Y52" s="230"/>
      <c r="Z52" s="230"/>
      <c r="AA52" s="230"/>
      <c r="AB52" s="232"/>
      <c r="AC52" s="232"/>
      <c r="AD52" s="232"/>
      <c r="AE52" s="232"/>
    </row>
    <row r="53" spans="1:46" s="215" customFormat="1" x14ac:dyDescent="0.2">
      <c r="A53" s="215" t="s">
        <v>275</v>
      </c>
    </row>
    <row r="54" spans="1:46" ht="15" customHeight="1" x14ac:dyDescent="0.2">
      <c r="B54" s="2128" t="s">
        <v>219</v>
      </c>
      <c r="C54" s="2131" t="s">
        <v>155</v>
      </c>
      <c r="D54" s="1220"/>
      <c r="E54" s="1220"/>
      <c r="F54" s="1221"/>
      <c r="G54" s="1222"/>
      <c r="H54" s="1222"/>
      <c r="I54" s="1222"/>
      <c r="J54" s="1222"/>
      <c r="K54" s="1222"/>
      <c r="L54" s="2132"/>
      <c r="M54" s="2140" t="s">
        <v>185</v>
      </c>
      <c r="N54" s="1225"/>
      <c r="O54" s="1226"/>
      <c r="P54" s="1231" t="s">
        <v>562</v>
      </c>
      <c r="Q54" s="1232"/>
      <c r="R54" s="1234" t="s">
        <v>1503</v>
      </c>
      <c r="S54" s="2141"/>
      <c r="T54" s="1198" t="s">
        <v>184</v>
      </c>
      <c r="U54" s="1198"/>
      <c r="V54" s="1198"/>
      <c r="W54" s="1198"/>
      <c r="X54" s="1198"/>
      <c r="Y54" s="1198"/>
      <c r="Z54" s="1199"/>
    </row>
    <row r="55" spans="1:46" ht="21" customHeight="1" x14ac:dyDescent="0.2">
      <c r="B55" s="2129"/>
      <c r="C55" s="2133"/>
      <c r="D55" s="1214"/>
      <c r="E55" s="1214"/>
      <c r="F55" s="1223"/>
      <c r="G55" s="1224"/>
      <c r="H55" s="1224"/>
      <c r="I55" s="1224"/>
      <c r="J55" s="1224"/>
      <c r="K55" s="1224"/>
      <c r="L55" s="2134"/>
      <c r="M55" s="2142"/>
      <c r="N55" s="1227"/>
      <c r="O55" s="1228"/>
      <c r="P55" s="1233"/>
      <c r="Q55" s="1209"/>
      <c r="R55" s="1235"/>
      <c r="S55" s="2143"/>
      <c r="T55" s="1200"/>
      <c r="U55" s="1200"/>
      <c r="V55" s="1200"/>
      <c r="W55" s="1200"/>
      <c r="X55" s="1200"/>
      <c r="Y55" s="1200"/>
      <c r="Z55" s="1201"/>
    </row>
    <row r="56" spans="1:46" ht="15" customHeight="1" x14ac:dyDescent="0.2">
      <c r="B56" s="2129"/>
      <c r="C56" s="2135" t="s">
        <v>263</v>
      </c>
      <c r="D56" s="1202"/>
      <c r="E56" s="1202"/>
      <c r="F56" s="1204"/>
      <c r="G56" s="1205"/>
      <c r="H56" s="1205"/>
      <c r="I56" s="1205"/>
      <c r="J56" s="1205"/>
      <c r="K56" s="1205"/>
      <c r="L56" s="2136"/>
      <c r="M56" s="2142"/>
      <c r="N56" s="1227"/>
      <c r="O56" s="1228"/>
      <c r="P56" s="1208" t="s">
        <v>562</v>
      </c>
      <c r="Q56" s="1209"/>
      <c r="R56" s="1212" t="s">
        <v>1504</v>
      </c>
      <c r="S56" s="2143"/>
      <c r="T56" s="2139" t="s">
        <v>183</v>
      </c>
      <c r="U56" s="1214"/>
      <c r="V56" s="1214"/>
      <c r="W56" s="1214"/>
      <c r="X56" s="1214"/>
      <c r="Y56" s="1214"/>
      <c r="Z56" s="1215"/>
    </row>
    <row r="57" spans="1:46" ht="21" customHeight="1" x14ac:dyDescent="0.2">
      <c r="B57" s="2130"/>
      <c r="C57" s="2137"/>
      <c r="D57" s="1203"/>
      <c r="E57" s="1203"/>
      <c r="F57" s="1206"/>
      <c r="G57" s="1207"/>
      <c r="H57" s="1207"/>
      <c r="I57" s="1207"/>
      <c r="J57" s="1207"/>
      <c r="K57" s="1207"/>
      <c r="L57" s="2138"/>
      <c r="M57" s="2144"/>
      <c r="N57" s="1229"/>
      <c r="O57" s="1230"/>
      <c r="P57" s="1210"/>
      <c r="Q57" s="1211"/>
      <c r="R57" s="1213"/>
      <c r="S57" s="2145"/>
      <c r="T57" s="1216"/>
      <c r="U57" s="1216"/>
      <c r="V57" s="1216"/>
      <c r="W57" s="1216"/>
      <c r="X57" s="1216"/>
      <c r="Y57" s="1216"/>
      <c r="Z57" s="1217"/>
    </row>
    <row r="58" spans="1:46" ht="18" customHeight="1" x14ac:dyDescent="0.2">
      <c r="A58" s="214" t="s">
        <v>92</v>
      </c>
    </row>
    <row r="59" spans="1:46" s="229" customFormat="1" ht="12" customHeight="1" x14ac:dyDescent="0.2">
      <c r="A59" s="214"/>
      <c r="B59" s="1188" t="s">
        <v>214</v>
      </c>
      <c r="C59" s="1188"/>
      <c r="D59" s="1172"/>
      <c r="E59" s="1172"/>
      <c r="F59" s="1172"/>
      <c r="G59" s="1188" t="s">
        <v>215</v>
      </c>
      <c r="H59" s="1188"/>
      <c r="I59" s="1188"/>
      <c r="J59" s="1188"/>
      <c r="K59" s="1188" t="s">
        <v>216</v>
      </c>
      <c r="L59" s="1188"/>
      <c r="M59" s="1188"/>
      <c r="N59" s="1190"/>
      <c r="O59" s="1191" t="s">
        <v>186</v>
      </c>
      <c r="P59" s="1192"/>
      <c r="Q59" s="1192"/>
      <c r="R59" s="1192"/>
      <c r="S59" s="1192"/>
      <c r="T59" s="1192"/>
      <c r="U59" s="1192"/>
      <c r="V59" s="1192"/>
      <c r="W59" s="1192"/>
      <c r="X59" s="1192"/>
      <c r="Y59" s="1192"/>
      <c r="Z59" s="1193"/>
      <c r="AA59" s="250"/>
      <c r="AB59" s="250"/>
      <c r="AC59" s="250"/>
      <c r="AD59" s="250"/>
      <c r="AE59" s="250"/>
      <c r="AF59" s="250"/>
      <c r="AG59" s="250"/>
      <c r="AH59" s="250"/>
      <c r="AI59" s="250"/>
      <c r="AJ59" s="250"/>
      <c r="AK59" s="250"/>
      <c r="AL59" s="250"/>
      <c r="AM59" s="250"/>
      <c r="AN59" s="250"/>
      <c r="AO59" s="250"/>
      <c r="AP59" s="250"/>
      <c r="AQ59" s="250"/>
      <c r="AR59" s="250"/>
      <c r="AS59" s="250"/>
      <c r="AT59" s="250"/>
    </row>
    <row r="60" spans="1:46" s="229" customFormat="1" x14ac:dyDescent="0.2">
      <c r="A60" s="251"/>
      <c r="B60" s="1189"/>
      <c r="C60" s="1189"/>
      <c r="D60" s="1189"/>
      <c r="E60" s="1189"/>
      <c r="F60" s="1189"/>
      <c r="G60" s="1172" t="s">
        <v>217</v>
      </c>
      <c r="H60" s="1172"/>
      <c r="I60" s="1172" t="s">
        <v>218</v>
      </c>
      <c r="J60" s="1172"/>
      <c r="K60" s="1172" t="s">
        <v>217</v>
      </c>
      <c r="L60" s="1172"/>
      <c r="M60" s="1172" t="s">
        <v>218</v>
      </c>
      <c r="N60" s="1177"/>
      <c r="O60" s="1194" t="s">
        <v>604</v>
      </c>
      <c r="P60" s="1195"/>
      <c r="Q60" s="1196" t="s">
        <v>182</v>
      </c>
      <c r="R60" s="1197"/>
      <c r="S60" s="1197"/>
      <c r="T60" s="1197"/>
      <c r="U60" s="1195"/>
      <c r="V60" s="1184" t="s">
        <v>187</v>
      </c>
      <c r="W60" s="1184"/>
      <c r="X60" s="1184"/>
      <c r="Y60" s="1184"/>
      <c r="Z60" s="1185"/>
      <c r="AA60" s="250"/>
      <c r="AB60" s="250"/>
      <c r="AC60" s="250"/>
      <c r="AD60" s="250"/>
      <c r="AE60" s="250"/>
      <c r="AF60" s="250"/>
      <c r="AG60" s="250"/>
      <c r="AH60" s="250"/>
      <c r="AI60" s="250"/>
      <c r="AJ60" s="250"/>
      <c r="AK60" s="250"/>
      <c r="AL60" s="250"/>
      <c r="AM60" s="250"/>
      <c r="AN60" s="250"/>
      <c r="AO60" s="250"/>
      <c r="AP60" s="250"/>
      <c r="AQ60" s="250"/>
      <c r="AR60" s="250"/>
      <c r="AS60" s="250"/>
      <c r="AT60" s="250"/>
    </row>
    <row r="61" spans="1:46" s="229" customFormat="1" ht="32.25" customHeight="1" x14ac:dyDescent="0.2">
      <c r="A61" s="250"/>
      <c r="B61" s="1166" t="s">
        <v>220</v>
      </c>
      <c r="C61" s="1167"/>
      <c r="D61" s="1167"/>
      <c r="E61" s="1167"/>
      <c r="F61" s="1168"/>
      <c r="G61" s="252"/>
      <c r="H61" s="253" t="s">
        <v>156</v>
      </c>
      <c r="I61" s="252"/>
      <c r="J61" s="253" t="s">
        <v>156</v>
      </c>
      <c r="K61" s="252"/>
      <c r="L61" s="253" t="s">
        <v>156</v>
      </c>
      <c r="M61" s="252"/>
      <c r="N61" s="254" t="s">
        <v>156</v>
      </c>
      <c r="O61" s="255"/>
      <c r="P61" s="256" t="s">
        <v>212</v>
      </c>
      <c r="Q61" s="1169"/>
      <c r="R61" s="1170"/>
      <c r="S61" s="1170"/>
      <c r="T61" s="1170"/>
      <c r="U61" s="1171"/>
      <c r="V61" s="1186"/>
      <c r="W61" s="1186"/>
      <c r="X61" s="1186"/>
      <c r="Y61" s="1186"/>
      <c r="Z61" s="1187"/>
      <c r="AA61" s="250"/>
      <c r="AB61" s="250"/>
      <c r="AC61" s="250"/>
      <c r="AD61" s="250"/>
      <c r="AE61" s="250"/>
      <c r="AF61" s="250"/>
      <c r="AG61" s="250"/>
      <c r="AH61" s="250"/>
      <c r="AI61" s="250"/>
      <c r="AJ61" s="250"/>
      <c r="AK61" s="250"/>
      <c r="AL61" s="250"/>
      <c r="AM61" s="250"/>
      <c r="AN61" s="250"/>
      <c r="AO61" s="250"/>
      <c r="AP61" s="250"/>
      <c r="AQ61" s="250"/>
      <c r="AR61" s="250"/>
      <c r="AS61" s="250"/>
      <c r="AT61" s="250"/>
    </row>
    <row r="62" spans="1:46" s="229" customFormat="1" ht="32.25" customHeight="1" x14ac:dyDescent="0.2">
      <c r="A62" s="250"/>
      <c r="B62" s="1166" t="s">
        <v>221</v>
      </c>
      <c r="C62" s="1167"/>
      <c r="D62" s="1167"/>
      <c r="E62" s="1167"/>
      <c r="F62" s="1168"/>
      <c r="G62" s="252"/>
      <c r="H62" s="253" t="s">
        <v>156</v>
      </c>
      <c r="I62" s="252"/>
      <c r="J62" s="253" t="s">
        <v>156</v>
      </c>
      <c r="K62" s="252"/>
      <c r="L62" s="253" t="s">
        <v>156</v>
      </c>
      <c r="M62" s="252"/>
      <c r="N62" s="254" t="s">
        <v>156</v>
      </c>
      <c r="O62" s="255"/>
      <c r="P62" s="256" t="s">
        <v>212</v>
      </c>
      <c r="Q62" s="1169"/>
      <c r="R62" s="1170"/>
      <c r="S62" s="1170"/>
      <c r="T62" s="1170"/>
      <c r="U62" s="1171"/>
      <c r="V62" s="257"/>
      <c r="W62" s="257"/>
      <c r="X62" s="257"/>
      <c r="Y62" s="257"/>
      <c r="Z62" s="258"/>
      <c r="AA62" s="250"/>
      <c r="AB62" s="250"/>
      <c r="AC62" s="250"/>
      <c r="AD62" s="250"/>
      <c r="AE62" s="250"/>
      <c r="AF62" s="250"/>
      <c r="AG62" s="250"/>
      <c r="AH62" s="250"/>
      <c r="AI62" s="250"/>
      <c r="AJ62" s="250"/>
      <c r="AK62" s="250"/>
      <c r="AL62" s="250"/>
      <c r="AM62" s="250"/>
      <c r="AN62" s="250"/>
      <c r="AO62" s="250"/>
      <c r="AP62" s="250"/>
      <c r="AQ62" s="250"/>
      <c r="AR62" s="250"/>
      <c r="AS62" s="250"/>
      <c r="AT62" s="250"/>
    </row>
    <row r="63" spans="1:46" s="229" customFormat="1" ht="32.25" customHeight="1" x14ac:dyDescent="0.2">
      <c r="A63" s="250"/>
      <c r="B63" s="1166" t="s">
        <v>222</v>
      </c>
      <c r="C63" s="1167"/>
      <c r="D63" s="1167"/>
      <c r="E63" s="1167"/>
      <c r="F63" s="1168"/>
      <c r="G63" s="252"/>
      <c r="H63" s="253" t="s">
        <v>156</v>
      </c>
      <c r="I63" s="252"/>
      <c r="J63" s="253" t="s">
        <v>156</v>
      </c>
      <c r="K63" s="252"/>
      <c r="L63" s="253" t="s">
        <v>156</v>
      </c>
      <c r="M63" s="252"/>
      <c r="N63" s="254" t="s">
        <v>156</v>
      </c>
      <c r="O63" s="255"/>
      <c r="P63" s="256" t="s">
        <v>212</v>
      </c>
      <c r="Q63" s="1169"/>
      <c r="R63" s="1170"/>
      <c r="S63" s="1170"/>
      <c r="T63" s="1170"/>
      <c r="U63" s="1171"/>
      <c r="V63" s="257"/>
      <c r="W63" s="257"/>
      <c r="X63" s="257"/>
      <c r="Y63" s="257"/>
      <c r="Z63" s="258"/>
      <c r="AA63" s="250"/>
      <c r="AB63" s="250"/>
      <c r="AC63" s="250"/>
      <c r="AD63" s="250"/>
      <c r="AE63" s="250"/>
      <c r="AF63" s="250"/>
      <c r="AG63" s="250"/>
      <c r="AH63" s="250"/>
      <c r="AI63" s="250"/>
      <c r="AJ63" s="250"/>
      <c r="AK63" s="250"/>
      <c r="AL63" s="250"/>
      <c r="AM63" s="250"/>
      <c r="AN63" s="250"/>
      <c r="AO63" s="250"/>
      <c r="AP63" s="250"/>
      <c r="AQ63" s="250"/>
      <c r="AR63" s="250"/>
      <c r="AS63" s="250"/>
      <c r="AT63" s="250"/>
    </row>
    <row r="64" spans="1:46" s="229" customFormat="1" ht="32.25" customHeight="1" x14ac:dyDescent="0.2">
      <c r="A64" s="250"/>
      <c r="B64" s="1166" t="s">
        <v>223</v>
      </c>
      <c r="C64" s="1167"/>
      <c r="D64" s="1167"/>
      <c r="E64" s="1167"/>
      <c r="F64" s="1168"/>
      <c r="G64" s="252"/>
      <c r="H64" s="253" t="s">
        <v>156</v>
      </c>
      <c r="I64" s="252"/>
      <c r="J64" s="253" t="s">
        <v>156</v>
      </c>
      <c r="K64" s="252"/>
      <c r="L64" s="253" t="s">
        <v>156</v>
      </c>
      <c r="M64" s="252"/>
      <c r="N64" s="254" t="s">
        <v>156</v>
      </c>
      <c r="O64" s="255"/>
      <c r="P64" s="256" t="s">
        <v>212</v>
      </c>
      <c r="Q64" s="1169"/>
      <c r="R64" s="1170"/>
      <c r="S64" s="1170"/>
      <c r="T64" s="1170"/>
      <c r="U64" s="1171"/>
      <c r="V64" s="257"/>
      <c r="W64" s="257"/>
      <c r="X64" s="257"/>
      <c r="Y64" s="257"/>
      <c r="Z64" s="258"/>
      <c r="AA64" s="250"/>
      <c r="AB64" s="250"/>
      <c r="AC64" s="250"/>
      <c r="AD64" s="250"/>
      <c r="AE64" s="250"/>
      <c r="AF64" s="250"/>
      <c r="AG64" s="250"/>
      <c r="AH64" s="250"/>
      <c r="AI64" s="250"/>
      <c r="AJ64" s="250"/>
      <c r="AK64" s="250"/>
      <c r="AL64" s="250"/>
      <c r="AM64" s="250"/>
      <c r="AN64" s="250"/>
      <c r="AO64" s="250"/>
      <c r="AP64" s="250"/>
      <c r="AQ64" s="250"/>
      <c r="AR64" s="250"/>
      <c r="AS64" s="250"/>
      <c r="AT64" s="250"/>
    </row>
    <row r="65" spans="1:46" s="229" customFormat="1" ht="9.75" customHeight="1" x14ac:dyDescent="0.2">
      <c r="A65" s="250"/>
      <c r="B65" s="259"/>
      <c r="C65" s="259"/>
      <c r="D65" s="259"/>
      <c r="E65" s="259"/>
      <c r="F65" s="259"/>
      <c r="G65" s="260"/>
      <c r="H65" s="260"/>
      <c r="I65" s="260"/>
      <c r="J65" s="260"/>
      <c r="K65" s="260"/>
      <c r="L65" s="260"/>
      <c r="M65" s="260"/>
      <c r="N65" s="260"/>
      <c r="O65" s="261"/>
      <c r="P65" s="261"/>
      <c r="Q65" s="261"/>
      <c r="R65" s="261"/>
      <c r="S65" s="261"/>
      <c r="T65" s="261"/>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row>
    <row r="66" spans="1:46" s="264" customFormat="1" ht="10.5" customHeight="1" x14ac:dyDescent="0.15">
      <c r="A66" s="262"/>
      <c r="B66" s="263" t="s">
        <v>93</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row>
    <row r="67" spans="1:46" s="264" customFormat="1" ht="10.5" customHeight="1" x14ac:dyDescent="0.15">
      <c r="A67" s="262"/>
      <c r="B67" s="263" t="s">
        <v>188</v>
      </c>
      <c r="C67" s="265"/>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row>
    <row r="68" spans="1:46" s="264" customFormat="1" ht="10.5" customHeight="1" x14ac:dyDescent="0.15">
      <c r="A68" s="262"/>
      <c r="B68" s="263" t="s">
        <v>13</v>
      </c>
      <c r="C68" s="265"/>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row>
    <row r="69" spans="1:46" s="264" customFormat="1" ht="9" customHeight="1" x14ac:dyDescent="0.15">
      <c r="A69" s="262"/>
      <c r="B69" s="263" t="s">
        <v>12</v>
      </c>
      <c r="C69" s="265"/>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row>
    <row r="70" spans="1:46" s="264" customFormat="1" ht="10.5" customHeight="1" x14ac:dyDescent="0.15">
      <c r="A70" s="262"/>
      <c r="B70" s="263" t="s">
        <v>190</v>
      </c>
      <c r="C70" s="265"/>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row>
    <row r="71" spans="1:46" s="264" customFormat="1" ht="10.5" customHeight="1" x14ac:dyDescent="0.15">
      <c r="A71" s="262"/>
      <c r="B71" s="263" t="s">
        <v>14</v>
      </c>
      <c r="C71" s="265"/>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row>
    <row r="72" spans="1:46" s="264" customFormat="1" ht="10.5" customHeight="1" x14ac:dyDescent="0.15">
      <c r="A72" s="262"/>
      <c r="B72" s="263" t="s">
        <v>189</v>
      </c>
      <c r="C72" s="265"/>
      <c r="D72" s="265"/>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row>
    <row r="73" spans="1:46" s="264" customFormat="1" ht="10.5" customHeight="1" x14ac:dyDescent="0.15">
      <c r="A73" s="262"/>
      <c r="B73" s="266"/>
      <c r="C73" s="265"/>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row>
    <row r="74" spans="1:46" s="264" customFormat="1" ht="10.5" customHeight="1" x14ac:dyDescent="0.15">
      <c r="A74" s="262"/>
      <c r="B74" s="266"/>
      <c r="C74" s="265"/>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row>
    <row r="75" spans="1:46" s="264" customFormat="1" ht="10.5" customHeight="1" x14ac:dyDescent="0.15">
      <c r="A75" s="262"/>
      <c r="B75" s="266"/>
      <c r="C75" s="265"/>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row>
    <row r="76" spans="1:46" x14ac:dyDescent="0.2">
      <c r="A76" s="214" t="s">
        <v>994</v>
      </c>
    </row>
    <row r="77" spans="1:46" ht="3.5" customHeight="1" x14ac:dyDescent="0.2"/>
    <row r="78" spans="1:46" ht="25" customHeight="1" x14ac:dyDescent="0.2">
      <c r="B78" s="1172" t="s">
        <v>989</v>
      </c>
      <c r="C78" s="1172"/>
      <c r="D78" s="1172"/>
      <c r="E78" s="1172"/>
      <c r="F78" s="1172"/>
      <c r="G78" s="1173" t="s">
        <v>995</v>
      </c>
      <c r="H78" s="1174"/>
      <c r="I78" s="1175"/>
      <c r="J78" s="1176"/>
      <c r="K78" s="1177" t="s">
        <v>991</v>
      </c>
      <c r="L78" s="1178"/>
      <c r="M78" s="1179"/>
      <c r="N78" s="1008"/>
      <c r="O78" s="1177" t="s">
        <v>992</v>
      </c>
      <c r="P78" s="1178"/>
      <c r="Q78" s="1179"/>
      <c r="R78" s="1008"/>
      <c r="S78" s="1180" t="s">
        <v>993</v>
      </c>
      <c r="T78" s="1181"/>
      <c r="U78" s="1182"/>
      <c r="V78" s="1183"/>
    </row>
    <row r="79" spans="1:46" ht="25" customHeight="1" x14ac:dyDescent="0.2">
      <c r="B79" s="1160" t="s">
        <v>215</v>
      </c>
      <c r="C79" s="1161"/>
      <c r="D79" s="1161"/>
      <c r="E79" s="1161"/>
      <c r="F79" s="1162"/>
      <c r="G79" s="252"/>
      <c r="H79" s="254"/>
      <c r="I79" s="342"/>
      <c r="J79" s="253" t="s">
        <v>156</v>
      </c>
      <c r="K79" s="252"/>
      <c r="L79" s="254"/>
      <c r="M79" s="342"/>
      <c r="N79" s="254" t="s">
        <v>156</v>
      </c>
      <c r="O79" s="252"/>
      <c r="P79" s="254"/>
      <c r="Q79" s="342"/>
      <c r="R79" s="253" t="s">
        <v>156</v>
      </c>
      <c r="S79" s="343"/>
      <c r="T79" s="344"/>
      <c r="U79" s="345"/>
      <c r="V79" s="253" t="s">
        <v>156</v>
      </c>
    </row>
    <row r="80" spans="1:46" ht="25" customHeight="1" x14ac:dyDescent="0.2">
      <c r="B80" s="1160" t="s">
        <v>216</v>
      </c>
      <c r="C80" s="1161"/>
      <c r="D80" s="1161"/>
      <c r="E80" s="1161"/>
      <c r="F80" s="1162"/>
      <c r="G80" s="252"/>
      <c r="H80" s="254"/>
      <c r="I80" s="342"/>
      <c r="J80" s="253" t="s">
        <v>156</v>
      </c>
      <c r="K80" s="252"/>
      <c r="L80" s="254"/>
      <c r="M80" s="342"/>
      <c r="N80" s="254" t="s">
        <v>156</v>
      </c>
      <c r="O80" s="252"/>
      <c r="P80" s="254"/>
      <c r="Q80" s="342"/>
      <c r="R80" s="253" t="s">
        <v>156</v>
      </c>
      <c r="S80" s="343"/>
      <c r="T80" s="344"/>
      <c r="U80" s="345"/>
      <c r="V80" s="253" t="s">
        <v>156</v>
      </c>
    </row>
    <row r="81" spans="1:26" ht="25" customHeight="1" x14ac:dyDescent="0.2">
      <c r="B81" s="1160" t="s">
        <v>364</v>
      </c>
      <c r="C81" s="1161"/>
      <c r="D81" s="1161"/>
      <c r="E81" s="1161"/>
      <c r="F81" s="1162"/>
      <c r="G81" s="252"/>
      <c r="H81" s="254"/>
      <c r="I81" s="342"/>
      <c r="J81" s="253" t="s">
        <v>156</v>
      </c>
      <c r="K81" s="252"/>
      <c r="L81" s="254"/>
      <c r="M81" s="342"/>
      <c r="N81" s="254" t="s">
        <v>156</v>
      </c>
      <c r="O81" s="252"/>
      <c r="P81" s="254"/>
      <c r="Q81" s="342"/>
      <c r="R81" s="253" t="s">
        <v>156</v>
      </c>
      <c r="S81" s="343"/>
      <c r="T81" s="344"/>
      <c r="U81" s="345"/>
      <c r="V81" s="253" t="s">
        <v>156</v>
      </c>
    </row>
    <row r="82" spans="1:26" ht="15" customHeight="1" x14ac:dyDescent="0.2">
      <c r="A82" s="214" t="s">
        <v>90</v>
      </c>
      <c r="B82" s="214" t="s">
        <v>988</v>
      </c>
    </row>
    <row r="83" spans="1:26" ht="49.5" customHeight="1" x14ac:dyDescent="0.2">
      <c r="B83" s="1163" t="s">
        <v>990</v>
      </c>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5"/>
    </row>
    <row r="84" spans="1:26" ht="15" customHeight="1" x14ac:dyDescent="0.2"/>
    <row r="85" spans="1:26" ht="15" customHeight="1" x14ac:dyDescent="0.2"/>
    <row r="86" spans="1:26" ht="15" customHeight="1" x14ac:dyDescent="0.2"/>
    <row r="87" spans="1:26" ht="15" customHeight="1" x14ac:dyDescent="0.2"/>
    <row r="88" spans="1:26" ht="15" customHeight="1" x14ac:dyDescent="0.2"/>
    <row r="89" spans="1:26" ht="15" customHeight="1" x14ac:dyDescent="0.2"/>
    <row r="90" spans="1:26" ht="15" customHeight="1" x14ac:dyDescent="0.2"/>
    <row r="91" spans="1:26" ht="15" customHeight="1" x14ac:dyDescent="0.2"/>
    <row r="92" spans="1:26" ht="15" customHeight="1" x14ac:dyDescent="0.2"/>
    <row r="93" spans="1:26" ht="15" customHeight="1" x14ac:dyDescent="0.2"/>
    <row r="94" spans="1:26" ht="15" customHeight="1" x14ac:dyDescent="0.2"/>
    <row r="95" spans="1:26" ht="15" customHeight="1" x14ac:dyDescent="0.2"/>
    <row r="96" spans="1:2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sheetData>
  <mergeCells count="147">
    <mergeCell ref="A1:AA1"/>
    <mergeCell ref="A3:L3"/>
    <mergeCell ref="B5:E7"/>
    <mergeCell ref="F5:G7"/>
    <mergeCell ref="H5:I7"/>
    <mergeCell ref="J5:J7"/>
    <mergeCell ref="K5:M5"/>
    <mergeCell ref="N5:Z5"/>
    <mergeCell ref="K6:M6"/>
    <mergeCell ref="N6:Z6"/>
    <mergeCell ref="M10:N10"/>
    <mergeCell ref="O10:P10"/>
    <mergeCell ref="R10:S10"/>
    <mergeCell ref="T10:U10"/>
    <mergeCell ref="V10:W10"/>
    <mergeCell ref="Y10:Z10"/>
    <mergeCell ref="K7:M7"/>
    <mergeCell ref="N7:Z7"/>
    <mergeCell ref="B8:B11"/>
    <mergeCell ref="C8:E9"/>
    <mergeCell ref="N8:R9"/>
    <mergeCell ref="S8:Z9"/>
    <mergeCell ref="C10:E10"/>
    <mergeCell ref="F10:G10"/>
    <mergeCell ref="H10:I10"/>
    <mergeCell ref="K10:L10"/>
    <mergeCell ref="C11:E11"/>
    <mergeCell ref="F11:N11"/>
    <mergeCell ref="O11:Z11"/>
    <mergeCell ref="B12:B15"/>
    <mergeCell ref="C12:E13"/>
    <mergeCell ref="N12:R13"/>
    <mergeCell ref="S12:Z13"/>
    <mergeCell ref="C14:E14"/>
    <mergeCell ref="F14:G14"/>
    <mergeCell ref="H14:I14"/>
    <mergeCell ref="Y14:Z14"/>
    <mergeCell ref="C15:E15"/>
    <mergeCell ref="F15:N15"/>
    <mergeCell ref="O15:Z15"/>
    <mergeCell ref="B16:B19"/>
    <mergeCell ref="C16:E17"/>
    <mergeCell ref="N16:R17"/>
    <mergeCell ref="S16:Z17"/>
    <mergeCell ref="C18:E18"/>
    <mergeCell ref="F18:G18"/>
    <mergeCell ref="K14:L14"/>
    <mergeCell ref="M14:N14"/>
    <mergeCell ref="O14:P14"/>
    <mergeCell ref="R14:S14"/>
    <mergeCell ref="T14:U14"/>
    <mergeCell ref="V14:W14"/>
    <mergeCell ref="B26:R26"/>
    <mergeCell ref="S26:U26"/>
    <mergeCell ref="V26:X26"/>
    <mergeCell ref="Y26:AA26"/>
    <mergeCell ref="C27:R27"/>
    <mergeCell ref="S27:T27"/>
    <mergeCell ref="V27:X27"/>
    <mergeCell ref="Y27:Z27"/>
    <mergeCell ref="V18:W18"/>
    <mergeCell ref="Y18:Z18"/>
    <mergeCell ref="C19:E19"/>
    <mergeCell ref="F19:N19"/>
    <mergeCell ref="O19:Z19"/>
    <mergeCell ref="B20:E20"/>
    <mergeCell ref="F20:Z21"/>
    <mergeCell ref="B21:E21"/>
    <mergeCell ref="H18:I18"/>
    <mergeCell ref="K18:L18"/>
    <mergeCell ref="M18:N18"/>
    <mergeCell ref="O18:P18"/>
    <mergeCell ref="R18:S18"/>
    <mergeCell ref="T18:U18"/>
    <mergeCell ref="B30:R30"/>
    <mergeCell ref="S30:U30"/>
    <mergeCell ref="V30:X30"/>
    <mergeCell ref="Y30:Z30"/>
    <mergeCell ref="B31:R31"/>
    <mergeCell ref="S31:U31"/>
    <mergeCell ref="V31:X31"/>
    <mergeCell ref="Y31:Z31"/>
    <mergeCell ref="C28:R28"/>
    <mergeCell ref="S28:T28"/>
    <mergeCell ref="V28:X28"/>
    <mergeCell ref="Y28:Z28"/>
    <mergeCell ref="C29:R29"/>
    <mergeCell ref="S29:T29"/>
    <mergeCell ref="V29:X29"/>
    <mergeCell ref="Y29:Z29"/>
    <mergeCell ref="B47:L47"/>
    <mergeCell ref="N47:P47"/>
    <mergeCell ref="R47:S47"/>
    <mergeCell ref="V47:W47"/>
    <mergeCell ref="Z47:AA47"/>
    <mergeCell ref="B48:R48"/>
    <mergeCell ref="C40:AB40"/>
    <mergeCell ref="B41:F41"/>
    <mergeCell ref="G41:I41"/>
    <mergeCell ref="C45:D45"/>
    <mergeCell ref="H45:L45"/>
    <mergeCell ref="P45:R45"/>
    <mergeCell ref="S45:T45"/>
    <mergeCell ref="T54:Z54"/>
    <mergeCell ref="T55:Z55"/>
    <mergeCell ref="C56:E57"/>
    <mergeCell ref="F56:L57"/>
    <mergeCell ref="P56:Q57"/>
    <mergeCell ref="R56:S57"/>
    <mergeCell ref="T56:Z56"/>
    <mergeCell ref="T57:Z57"/>
    <mergeCell ref="B49:R49"/>
    <mergeCell ref="B54:B57"/>
    <mergeCell ref="C54:E55"/>
    <mergeCell ref="F54:L55"/>
    <mergeCell ref="M54:O57"/>
    <mergeCell ref="P54:Q55"/>
    <mergeCell ref="R54:S55"/>
    <mergeCell ref="V60:Z60"/>
    <mergeCell ref="B61:F61"/>
    <mergeCell ref="Q61:U61"/>
    <mergeCell ref="V61:Z61"/>
    <mergeCell ref="B62:F62"/>
    <mergeCell ref="Q62:U62"/>
    <mergeCell ref="B59:F60"/>
    <mergeCell ref="G59:J59"/>
    <mergeCell ref="K59:N59"/>
    <mergeCell ref="O59:Z59"/>
    <mergeCell ref="G60:H60"/>
    <mergeCell ref="I60:J60"/>
    <mergeCell ref="K60:L60"/>
    <mergeCell ref="M60:N60"/>
    <mergeCell ref="O60:P60"/>
    <mergeCell ref="Q60:U60"/>
    <mergeCell ref="B79:F79"/>
    <mergeCell ref="B80:F80"/>
    <mergeCell ref="B81:F81"/>
    <mergeCell ref="B83:Z83"/>
    <mergeCell ref="B63:F63"/>
    <mergeCell ref="Q63:U63"/>
    <mergeCell ref="B64:F64"/>
    <mergeCell ref="Q64:U64"/>
    <mergeCell ref="B78:F78"/>
    <mergeCell ref="G78:J78"/>
    <mergeCell ref="K78:N78"/>
    <mergeCell ref="O78:R78"/>
    <mergeCell ref="S78:V78"/>
  </mergeCells>
  <phoneticPr fontId="5"/>
  <dataValidations count="1">
    <dataValidation type="list" allowBlank="1" showInputMessage="1" showErrorMessage="1" sqref="Y47 U47 Q47 M47 T48:T49 X48:X49 P54:Q57">
      <formula1>"□,■"</formula1>
    </dataValidation>
  </dataValidations>
  <printOptions horizontalCentered="1"/>
  <pageMargins left="0.78740157480314965" right="0.59055118110236227" top="0.59055118110236227" bottom="0.59055118110236227" header="0.19685039370078741" footer="0.39370078740157483"/>
  <pageSetup paperSize="9" scale="90" orientation="portrait" r:id="rId1"/>
  <headerFooter alignWithMargins="0">
    <oddFooter>&amp;C1</oddFooter>
  </headerFooter>
  <rowBreaks count="1" manualBreakCount="1">
    <brk id="73"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S44"/>
  <sheetViews>
    <sheetView view="pageBreakPreview" zoomScaleNormal="100" workbookViewId="0">
      <selection activeCell="D4" sqref="D4:E4"/>
    </sheetView>
  </sheetViews>
  <sheetFormatPr defaultColWidth="9" defaultRowHeight="12" x14ac:dyDescent="0.2"/>
  <cols>
    <col min="1" max="1" width="1.26953125" style="229" customWidth="1"/>
    <col min="2" max="22" width="4.36328125" style="229" customWidth="1"/>
    <col min="23" max="16384" width="9" style="229"/>
  </cols>
  <sheetData>
    <row r="1" spans="1:24" s="268" customFormat="1" ht="20.25" customHeight="1" x14ac:dyDescent="0.2">
      <c r="A1" s="267" t="s">
        <v>804</v>
      </c>
      <c r="B1" s="214"/>
      <c r="C1" s="214"/>
      <c r="D1" s="214"/>
      <c r="E1" s="214"/>
      <c r="F1" s="214"/>
      <c r="G1" s="214"/>
      <c r="H1" s="214"/>
      <c r="I1" s="214"/>
      <c r="J1" s="214"/>
      <c r="K1" s="214"/>
      <c r="L1" s="214"/>
      <c r="M1" s="214"/>
      <c r="N1" s="214"/>
      <c r="O1" s="214"/>
      <c r="P1" s="214"/>
      <c r="Q1" s="214"/>
      <c r="R1" s="214"/>
      <c r="S1" s="214"/>
      <c r="T1" s="214"/>
      <c r="U1" s="214"/>
      <c r="V1" s="214"/>
      <c r="W1" s="214"/>
      <c r="X1" s="214"/>
    </row>
    <row r="2" spans="1:24" s="215" customFormat="1" ht="22.5" customHeight="1" x14ac:dyDescent="0.2">
      <c r="B2" s="269" t="s">
        <v>325</v>
      </c>
      <c r="C2" s="270"/>
      <c r="D2" s="270"/>
      <c r="E2" s="270"/>
      <c r="F2" s="270"/>
      <c r="G2" s="270"/>
      <c r="H2" s="270"/>
      <c r="I2" s="270"/>
      <c r="J2" s="270"/>
      <c r="K2" s="270"/>
      <c r="L2" s="270"/>
      <c r="M2" s="270"/>
      <c r="N2" s="270"/>
      <c r="O2" s="270"/>
      <c r="P2" s="270"/>
      <c r="Q2" s="271"/>
      <c r="R2" s="798"/>
      <c r="S2" s="798"/>
    </row>
    <row r="3" spans="1:24" s="215" customFormat="1" ht="22.5" customHeight="1" x14ac:dyDescent="0.2">
      <c r="B3" s="1500" t="s">
        <v>44</v>
      </c>
      <c r="C3" s="1500"/>
      <c r="D3" s="1496" t="s">
        <v>204</v>
      </c>
      <c r="E3" s="1501"/>
      <c r="F3" s="1480" t="s">
        <v>205</v>
      </c>
      <c r="G3" s="1502"/>
      <c r="H3" s="1480" t="s">
        <v>206</v>
      </c>
      <c r="I3" s="1502"/>
      <c r="J3" s="1480" t="s">
        <v>207</v>
      </c>
      <c r="K3" s="1480"/>
      <c r="L3" s="1480" t="s">
        <v>208</v>
      </c>
      <c r="M3" s="1480"/>
      <c r="N3" s="1496" t="s">
        <v>94</v>
      </c>
      <c r="O3" s="1497"/>
      <c r="P3" s="1498" t="s">
        <v>209</v>
      </c>
      <c r="Q3" s="1499"/>
      <c r="R3" s="272"/>
      <c r="S3" s="272"/>
    </row>
    <row r="4" spans="1:24" s="215" customFormat="1" ht="22.5" customHeight="1" x14ac:dyDescent="0.2">
      <c r="B4" s="1492" t="s">
        <v>737</v>
      </c>
      <c r="C4" s="1492"/>
      <c r="D4" s="1465"/>
      <c r="E4" s="1466"/>
      <c r="F4" s="1465"/>
      <c r="G4" s="1466"/>
      <c r="H4" s="1465"/>
      <c r="I4" s="1466"/>
      <c r="J4" s="1465"/>
      <c r="K4" s="1465"/>
      <c r="L4" s="1465"/>
      <c r="M4" s="1465"/>
      <c r="N4" s="1465"/>
      <c r="O4" s="1467"/>
      <c r="P4" s="1468"/>
      <c r="Q4" s="1469"/>
      <c r="R4" s="272"/>
      <c r="S4" s="272"/>
    </row>
    <row r="5" spans="1:24" s="215" customFormat="1" ht="22.5" customHeight="1" x14ac:dyDescent="0.2">
      <c r="B5" s="1352" t="s">
        <v>738</v>
      </c>
      <c r="C5" s="1494"/>
      <c r="D5" s="1467"/>
      <c r="E5" s="1495"/>
      <c r="F5" s="1467"/>
      <c r="G5" s="1495"/>
      <c r="H5" s="1467"/>
      <c r="I5" s="1495"/>
      <c r="J5" s="1467"/>
      <c r="K5" s="1495"/>
      <c r="L5" s="1467"/>
      <c r="M5" s="1495"/>
      <c r="N5" s="1467"/>
      <c r="O5" s="1493"/>
      <c r="P5" s="1468"/>
      <c r="Q5" s="1469"/>
      <c r="R5" s="272"/>
      <c r="S5" s="272"/>
    </row>
    <row r="6" spans="1:24" s="215" customFormat="1" ht="22.5" customHeight="1" x14ac:dyDescent="0.2">
      <c r="B6" s="1352" t="s">
        <v>739</v>
      </c>
      <c r="C6" s="1494"/>
      <c r="D6" s="1467"/>
      <c r="E6" s="1495"/>
      <c r="F6" s="1467"/>
      <c r="G6" s="1495"/>
      <c r="H6" s="1467"/>
      <c r="I6" s="1495"/>
      <c r="J6" s="1467"/>
      <c r="K6" s="1495"/>
      <c r="L6" s="1467"/>
      <c r="M6" s="1495"/>
      <c r="N6" s="1467"/>
      <c r="O6" s="1493"/>
      <c r="P6" s="1468"/>
      <c r="Q6" s="1469"/>
      <c r="R6" s="272"/>
      <c r="S6" s="272"/>
    </row>
    <row r="7" spans="1:24" s="215" customFormat="1" ht="22.5" customHeight="1" x14ac:dyDescent="0.2">
      <c r="B7" s="1352" t="s">
        <v>740</v>
      </c>
      <c r="C7" s="1494"/>
      <c r="D7" s="1467"/>
      <c r="E7" s="1495"/>
      <c r="F7" s="1467"/>
      <c r="G7" s="1495"/>
      <c r="H7" s="1467"/>
      <c r="I7" s="1495"/>
      <c r="J7" s="1467"/>
      <c r="K7" s="1495"/>
      <c r="L7" s="1467"/>
      <c r="M7" s="1495"/>
      <c r="N7" s="1467"/>
      <c r="O7" s="1493"/>
      <c r="P7" s="1468"/>
      <c r="Q7" s="1469"/>
      <c r="R7" s="272"/>
      <c r="S7" s="272"/>
    </row>
    <row r="8" spans="1:24" s="215" customFormat="1" ht="22.5" customHeight="1" x14ac:dyDescent="0.2">
      <c r="B8" s="1492" t="s">
        <v>741</v>
      </c>
      <c r="C8" s="1492"/>
      <c r="D8" s="1465"/>
      <c r="E8" s="1466"/>
      <c r="F8" s="1465"/>
      <c r="G8" s="1466"/>
      <c r="H8" s="1465"/>
      <c r="I8" s="1466"/>
      <c r="J8" s="1465"/>
      <c r="K8" s="1465"/>
      <c r="L8" s="1465"/>
      <c r="M8" s="1465"/>
      <c r="N8" s="1465"/>
      <c r="O8" s="1467"/>
      <c r="P8" s="1468"/>
      <c r="Q8" s="1469"/>
      <c r="R8" s="272"/>
      <c r="S8" s="272"/>
    </row>
    <row r="9" spans="1:24" s="215" customFormat="1" ht="22.5" customHeight="1" x14ac:dyDescent="0.2">
      <c r="B9" s="1492" t="s">
        <v>742</v>
      </c>
      <c r="C9" s="1492"/>
      <c r="D9" s="1465"/>
      <c r="E9" s="1466"/>
      <c r="F9" s="1465"/>
      <c r="G9" s="1466"/>
      <c r="H9" s="1465"/>
      <c r="I9" s="1466"/>
      <c r="J9" s="1465"/>
      <c r="K9" s="1465"/>
      <c r="L9" s="1465"/>
      <c r="M9" s="1465"/>
      <c r="N9" s="1465"/>
      <c r="O9" s="1467"/>
      <c r="P9" s="1468"/>
      <c r="Q9" s="1469"/>
      <c r="R9" s="272"/>
      <c r="S9" s="272"/>
    </row>
    <row r="10" spans="1:24" s="215" customFormat="1" ht="22.5" customHeight="1" thickBot="1" x14ac:dyDescent="0.25">
      <c r="B10" s="1486" t="s">
        <v>42</v>
      </c>
      <c r="C10" s="1486"/>
      <c r="D10" s="1487"/>
      <c r="E10" s="1488"/>
      <c r="F10" s="1487"/>
      <c r="G10" s="1488"/>
      <c r="H10" s="1487"/>
      <c r="I10" s="1488"/>
      <c r="J10" s="1487"/>
      <c r="K10" s="1487"/>
      <c r="L10" s="1487"/>
      <c r="M10" s="1487"/>
      <c r="N10" s="1487"/>
      <c r="O10" s="1489"/>
      <c r="P10" s="1490"/>
      <c r="Q10" s="1491"/>
      <c r="R10" s="272"/>
      <c r="S10" s="272"/>
    </row>
    <row r="11" spans="1:24" s="215" customFormat="1" ht="22.5" customHeight="1" thickBot="1" x14ac:dyDescent="0.25">
      <c r="B11" s="1483" t="s">
        <v>43</v>
      </c>
      <c r="C11" s="1484"/>
      <c r="D11" s="1470"/>
      <c r="E11" s="1485"/>
      <c r="F11" s="1470"/>
      <c r="G11" s="1485"/>
      <c r="H11" s="1470"/>
      <c r="I11" s="1485"/>
      <c r="J11" s="1470"/>
      <c r="K11" s="1470"/>
      <c r="L11" s="1470"/>
      <c r="M11" s="1470"/>
      <c r="N11" s="1470"/>
      <c r="O11" s="1471"/>
      <c r="P11" s="1472"/>
      <c r="Q11" s="1473"/>
      <c r="R11" s="272"/>
      <c r="S11" s="272"/>
    </row>
    <row r="12" spans="1:24" s="215" customFormat="1" ht="6" customHeight="1" thickBot="1" x14ac:dyDescent="0.25">
      <c r="D12" s="272"/>
      <c r="E12" s="272"/>
      <c r="F12" s="272"/>
      <c r="G12" s="272"/>
      <c r="H12" s="272"/>
      <c r="I12" s="272"/>
      <c r="J12" s="272"/>
      <c r="K12" s="272"/>
      <c r="L12" s="272"/>
      <c r="M12" s="272"/>
      <c r="N12" s="272"/>
      <c r="O12" s="272"/>
      <c r="P12" s="272"/>
      <c r="Q12" s="272"/>
      <c r="R12" s="272"/>
      <c r="S12" s="272"/>
      <c r="T12" s="272"/>
      <c r="U12" s="798"/>
      <c r="V12" s="272"/>
      <c r="W12" s="272"/>
    </row>
    <row r="13" spans="1:24" s="215" customFormat="1" ht="17.5" customHeight="1" thickBot="1" x14ac:dyDescent="0.25">
      <c r="D13" s="1474" t="s">
        <v>596</v>
      </c>
      <c r="E13" s="1475"/>
      <c r="F13" s="1475"/>
      <c r="G13" s="1475"/>
      <c r="H13" s="1476"/>
      <c r="I13" s="1477" t="s">
        <v>270</v>
      </c>
      <c r="J13" s="1478"/>
      <c r="K13" s="1478"/>
      <c r="L13" s="1478"/>
      <c r="M13" s="1478"/>
      <c r="N13" s="1479"/>
    </row>
    <row r="14" spans="1:24" s="215" customFormat="1" ht="5" customHeight="1" x14ac:dyDescent="0.2"/>
    <row r="15" spans="1:24" s="215" customFormat="1" ht="17.149999999999999" customHeight="1" x14ac:dyDescent="0.2">
      <c r="D15" s="269" t="s">
        <v>6</v>
      </c>
      <c r="E15" s="270"/>
      <c r="F15" s="270"/>
      <c r="G15" s="270"/>
      <c r="H15" s="270"/>
      <c r="I15" s="270"/>
      <c r="J15" s="270"/>
      <c r="K15" s="270"/>
      <c r="L15" s="270"/>
      <c r="M15" s="270"/>
      <c r="N15" s="270"/>
      <c r="O15" s="270"/>
      <c r="P15" s="270"/>
      <c r="Q15" s="271"/>
      <c r="R15" s="798"/>
      <c r="S15" s="798"/>
    </row>
    <row r="16" spans="1:24" s="215" customFormat="1" ht="17.149999999999999" customHeight="1" x14ac:dyDescent="0.2">
      <c r="D16" s="1480" t="s">
        <v>204</v>
      </c>
      <c r="E16" s="1481"/>
      <c r="F16" s="1480" t="s">
        <v>205</v>
      </c>
      <c r="G16" s="1481"/>
      <c r="H16" s="1480" t="s">
        <v>206</v>
      </c>
      <c r="I16" s="1481"/>
      <c r="J16" s="1480" t="s">
        <v>207</v>
      </c>
      <c r="K16" s="1480"/>
      <c r="L16" s="1480" t="s">
        <v>208</v>
      </c>
      <c r="M16" s="1480"/>
      <c r="N16" s="1480" t="s">
        <v>210</v>
      </c>
      <c r="O16" s="1482"/>
      <c r="P16" s="1463" t="s">
        <v>209</v>
      </c>
      <c r="Q16" s="1464"/>
      <c r="R16" s="272"/>
      <c r="S16" s="272"/>
    </row>
    <row r="17" spans="1:45" s="215" customFormat="1" ht="17.5" customHeight="1" x14ac:dyDescent="0.2">
      <c r="D17" s="1465"/>
      <c r="E17" s="1466"/>
      <c r="F17" s="1465"/>
      <c r="G17" s="1466"/>
      <c r="H17" s="1465"/>
      <c r="I17" s="1466"/>
      <c r="J17" s="1465"/>
      <c r="K17" s="1465"/>
      <c r="L17" s="1465"/>
      <c r="M17" s="1465"/>
      <c r="N17" s="1465"/>
      <c r="O17" s="1467"/>
      <c r="P17" s="1468"/>
      <c r="Q17" s="1469"/>
      <c r="R17" s="272"/>
      <c r="S17" s="272"/>
    </row>
    <row r="18" spans="1:45" s="273" customFormat="1" ht="15" customHeight="1" x14ac:dyDescent="0.2">
      <c r="B18" s="274" t="s">
        <v>301</v>
      </c>
      <c r="C18" s="275" t="s">
        <v>33</v>
      </c>
      <c r="D18" s="276"/>
      <c r="E18" s="277"/>
      <c r="F18" s="276"/>
      <c r="G18" s="277"/>
      <c r="H18" s="276"/>
      <c r="I18" s="277"/>
      <c r="J18" s="276"/>
      <c r="K18" s="277"/>
      <c r="L18" s="276"/>
      <c r="M18" s="276"/>
      <c r="N18" s="276"/>
      <c r="O18" s="276"/>
      <c r="P18" s="276"/>
      <c r="Q18" s="276"/>
      <c r="R18" s="278"/>
      <c r="S18" s="278"/>
      <c r="T18" s="278"/>
      <c r="U18" s="279"/>
    </row>
    <row r="19" spans="1:45" s="273" customFormat="1" ht="15" customHeight="1" x14ac:dyDescent="0.2">
      <c r="B19" s="280"/>
      <c r="C19" s="275" t="s">
        <v>191</v>
      </c>
      <c r="D19" s="276"/>
      <c r="E19" s="277"/>
      <c r="F19" s="276"/>
      <c r="G19" s="277"/>
      <c r="H19" s="276"/>
      <c r="I19" s="277"/>
      <c r="J19" s="276"/>
      <c r="K19" s="277"/>
      <c r="L19" s="276"/>
      <c r="M19" s="276"/>
      <c r="N19" s="276"/>
      <c r="O19" s="276"/>
      <c r="P19" s="276"/>
      <c r="Q19" s="276"/>
      <c r="R19" s="278"/>
      <c r="S19" s="278"/>
      <c r="T19" s="278"/>
      <c r="U19" s="279"/>
    </row>
    <row r="20" spans="1:45" s="273" customFormat="1" ht="15" customHeight="1" x14ac:dyDescent="0.2">
      <c r="B20" s="280" t="s">
        <v>46</v>
      </c>
      <c r="C20" s="273" t="s">
        <v>138</v>
      </c>
    </row>
    <row r="21" spans="1:45" s="281" customFormat="1" ht="15" customHeight="1" x14ac:dyDescent="0.2">
      <c r="B21" s="280" t="s">
        <v>152</v>
      </c>
      <c r="C21" s="282" t="s">
        <v>157</v>
      </c>
      <c r="D21" s="283"/>
      <c r="E21" s="283"/>
      <c r="F21" s="283"/>
      <c r="G21" s="276"/>
      <c r="H21" s="276"/>
      <c r="I21" s="283"/>
      <c r="J21" s="283"/>
      <c r="K21" s="283"/>
      <c r="L21" s="283"/>
      <c r="M21" s="283"/>
      <c r="N21" s="283"/>
      <c r="O21" s="283"/>
      <c r="P21" s="283"/>
      <c r="Q21" s="283"/>
      <c r="R21" s="282"/>
      <c r="S21" s="282"/>
      <c r="T21" s="282"/>
      <c r="U21" s="282"/>
      <c r="V21" s="282"/>
      <c r="W21" s="282"/>
      <c r="X21" s="282"/>
      <c r="Y21" s="282"/>
      <c r="Z21" s="282"/>
    </row>
    <row r="22" spans="1:45" s="281" customFormat="1" ht="1" customHeight="1" x14ac:dyDescent="0.2">
      <c r="B22" s="280"/>
      <c r="C22" s="282"/>
      <c r="D22" s="283"/>
      <c r="E22" s="283"/>
      <c r="F22" s="283"/>
      <c r="G22" s="276"/>
      <c r="H22" s="276"/>
      <c r="I22" s="283"/>
      <c r="J22" s="283"/>
      <c r="K22" s="283"/>
      <c r="L22" s="283"/>
      <c r="M22" s="283"/>
      <c r="N22" s="283"/>
      <c r="O22" s="283"/>
      <c r="P22" s="283"/>
      <c r="Q22" s="283"/>
      <c r="R22" s="282"/>
      <c r="S22" s="282"/>
      <c r="T22" s="282"/>
      <c r="U22" s="282"/>
      <c r="V22" s="282"/>
      <c r="W22" s="282"/>
      <c r="X22" s="282"/>
      <c r="Y22" s="282"/>
      <c r="Z22" s="282"/>
    </row>
    <row r="23" spans="1:45" ht="18.75" customHeight="1" x14ac:dyDescent="0.2">
      <c r="A23" s="284" t="s">
        <v>805</v>
      </c>
      <c r="B23" s="251"/>
      <c r="C23" s="251"/>
      <c r="D23" s="251"/>
      <c r="E23" s="251"/>
      <c r="F23" s="251"/>
      <c r="G23" s="251"/>
      <c r="H23" s="251"/>
      <c r="I23" s="251"/>
      <c r="J23" s="251"/>
      <c r="K23" s="251"/>
      <c r="L23" s="251"/>
      <c r="M23" s="251"/>
      <c r="N23" s="251"/>
      <c r="O23" s="251"/>
      <c r="P23" s="251"/>
      <c r="Q23" s="251"/>
      <c r="R23" s="251"/>
      <c r="S23" s="251"/>
      <c r="T23" s="251"/>
      <c r="U23" s="251"/>
      <c r="V23" s="251"/>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row>
    <row r="24" spans="1:45" ht="18" customHeight="1" x14ac:dyDescent="0.2">
      <c r="A24" s="251" t="s">
        <v>224</v>
      </c>
      <c r="B24" s="285"/>
      <c r="C24" s="285"/>
      <c r="D24" s="285"/>
      <c r="E24" s="285"/>
      <c r="F24" s="285"/>
      <c r="G24" s="285"/>
      <c r="H24" s="285"/>
      <c r="I24" s="285"/>
      <c r="J24" s="285"/>
      <c r="K24" s="285"/>
      <c r="L24" s="285"/>
      <c r="M24" s="285"/>
      <c r="N24" s="285"/>
      <c r="O24" s="285"/>
      <c r="P24" s="285"/>
      <c r="Q24" s="285"/>
      <c r="R24" s="285"/>
      <c r="S24" s="285"/>
      <c r="T24" s="285"/>
      <c r="U24" s="251"/>
      <c r="V24" s="251"/>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row>
    <row r="25" spans="1:45" ht="18" customHeight="1" x14ac:dyDescent="0.2">
      <c r="A25" s="251"/>
      <c r="B25" s="1448"/>
      <c r="C25" s="1449"/>
      <c r="D25" s="1449"/>
      <c r="E25" s="1449"/>
      <c r="F25" s="1449"/>
      <c r="G25" s="1449"/>
      <c r="H25" s="1449"/>
      <c r="I25" s="1190" t="s">
        <v>40</v>
      </c>
      <c r="J25" s="1452"/>
      <c r="K25" s="1452"/>
      <c r="L25" s="1453"/>
      <c r="M25" s="1184" t="s">
        <v>281</v>
      </c>
      <c r="N25" s="1452"/>
      <c r="O25" s="1452"/>
      <c r="P25" s="1453"/>
      <c r="Q25" s="1190" t="s">
        <v>282</v>
      </c>
      <c r="R25" s="1184"/>
      <c r="S25" s="1184"/>
      <c r="T25" s="1185"/>
      <c r="U25" s="251"/>
      <c r="V25" s="251"/>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row>
    <row r="26" spans="1:45" ht="18" customHeight="1" thickBot="1" x14ac:dyDescent="0.25">
      <c r="A26" s="251"/>
      <c r="B26" s="1450"/>
      <c r="C26" s="1451"/>
      <c r="D26" s="1451"/>
      <c r="E26" s="1451"/>
      <c r="F26" s="1451"/>
      <c r="G26" s="1451"/>
      <c r="H26" s="1451"/>
      <c r="I26" s="1454" t="s">
        <v>225</v>
      </c>
      <c r="J26" s="1455"/>
      <c r="K26" s="1456" t="s">
        <v>226</v>
      </c>
      <c r="L26" s="1457"/>
      <c r="M26" s="1458" t="s">
        <v>225</v>
      </c>
      <c r="N26" s="1455"/>
      <c r="O26" s="1459" t="s">
        <v>226</v>
      </c>
      <c r="P26" s="1460"/>
      <c r="Q26" s="1461" t="s">
        <v>225</v>
      </c>
      <c r="R26" s="1462"/>
      <c r="S26" s="1458" t="s">
        <v>226</v>
      </c>
      <c r="T26" s="1457"/>
      <c r="U26" s="251"/>
      <c r="V26" s="251"/>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row>
    <row r="27" spans="1:45" ht="18" customHeight="1" x14ac:dyDescent="0.2">
      <c r="A27" s="251"/>
      <c r="B27" s="1438" t="s">
        <v>796</v>
      </c>
      <c r="C27" s="1439"/>
      <c r="D27" s="1440"/>
      <c r="E27" s="1440"/>
      <c r="F27" s="1440"/>
      <c r="G27" s="1440"/>
      <c r="H27" s="1440"/>
      <c r="I27" s="1441" t="s">
        <v>212</v>
      </c>
      <c r="J27" s="1442"/>
      <c r="K27" s="1443" t="s">
        <v>212</v>
      </c>
      <c r="L27" s="1444"/>
      <c r="M27" s="1441" t="s">
        <v>212</v>
      </c>
      <c r="N27" s="1442"/>
      <c r="O27" s="1443" t="s">
        <v>212</v>
      </c>
      <c r="P27" s="1445"/>
      <c r="Q27" s="1446" t="s">
        <v>212</v>
      </c>
      <c r="R27" s="1447"/>
      <c r="S27" s="1418" t="s">
        <v>212</v>
      </c>
      <c r="T27" s="1419"/>
      <c r="U27" s="251"/>
      <c r="V27" s="251"/>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row>
    <row r="28" spans="1:45" ht="18" customHeight="1" x14ac:dyDescent="0.2">
      <c r="A28" s="251"/>
      <c r="B28" s="1420" t="s">
        <v>466</v>
      </c>
      <c r="C28" s="1421"/>
      <c r="D28" s="1427" t="s">
        <v>809</v>
      </c>
      <c r="E28" s="1428"/>
      <c r="F28" s="1428"/>
      <c r="G28" s="1225"/>
      <c r="H28" s="1429"/>
      <c r="I28" s="1430" t="s">
        <v>212</v>
      </c>
      <c r="J28" s="1431"/>
      <c r="K28" s="1432" t="s">
        <v>212</v>
      </c>
      <c r="L28" s="1433"/>
      <c r="M28" s="1430" t="s">
        <v>212</v>
      </c>
      <c r="N28" s="1431"/>
      <c r="O28" s="1432" t="s">
        <v>212</v>
      </c>
      <c r="P28" s="1434"/>
      <c r="Q28" s="1435" t="s">
        <v>212</v>
      </c>
      <c r="R28" s="1436"/>
      <c r="S28" s="1432" t="s">
        <v>212</v>
      </c>
      <c r="T28" s="1437"/>
      <c r="U28" s="251"/>
      <c r="V28" s="251"/>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row>
    <row r="29" spans="1:45" ht="18" customHeight="1" x14ac:dyDescent="0.2">
      <c r="A29" s="251"/>
      <c r="B29" s="1422"/>
      <c r="C29" s="1423"/>
      <c r="D29" s="1404" t="s">
        <v>261</v>
      </c>
      <c r="E29" s="1412"/>
      <c r="F29" s="1412"/>
      <c r="G29" s="1412"/>
      <c r="H29" s="1413"/>
      <c r="I29" s="1409" t="s">
        <v>212</v>
      </c>
      <c r="J29" s="1407"/>
      <c r="K29" s="1401" t="s">
        <v>212</v>
      </c>
      <c r="L29" s="1408"/>
      <c r="M29" s="1409" t="s">
        <v>212</v>
      </c>
      <c r="N29" s="1407"/>
      <c r="O29" s="1401" t="s">
        <v>212</v>
      </c>
      <c r="P29" s="1410"/>
      <c r="Q29" s="1411" t="s">
        <v>212</v>
      </c>
      <c r="R29" s="1406"/>
      <c r="S29" s="1401" t="s">
        <v>212</v>
      </c>
      <c r="T29" s="1402"/>
      <c r="U29" s="251"/>
      <c r="V29" s="251"/>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row>
    <row r="30" spans="1:45" ht="18" customHeight="1" x14ac:dyDescent="0.2">
      <c r="A30" s="251"/>
      <c r="B30" s="1422"/>
      <c r="C30" s="1424"/>
      <c r="D30" s="1404" t="s">
        <v>756</v>
      </c>
      <c r="E30" s="1412"/>
      <c r="F30" s="1412"/>
      <c r="G30" s="1412"/>
      <c r="H30" s="1417"/>
      <c r="I30" s="1409" t="s">
        <v>212</v>
      </c>
      <c r="J30" s="1407"/>
      <c r="K30" s="1401" t="s">
        <v>212</v>
      </c>
      <c r="L30" s="1408"/>
      <c r="M30" s="1409" t="s">
        <v>212</v>
      </c>
      <c r="N30" s="1407"/>
      <c r="O30" s="1401" t="s">
        <v>212</v>
      </c>
      <c r="P30" s="1410"/>
      <c r="Q30" s="1411" t="s">
        <v>212</v>
      </c>
      <c r="R30" s="1406"/>
      <c r="S30" s="1401" t="s">
        <v>212</v>
      </c>
      <c r="T30" s="1402"/>
      <c r="U30" s="251"/>
      <c r="V30" s="251"/>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row>
    <row r="31" spans="1:45" ht="18" customHeight="1" x14ac:dyDescent="0.2">
      <c r="A31" s="251"/>
      <c r="B31" s="1422"/>
      <c r="C31" s="1424"/>
      <c r="D31" s="302" t="s">
        <v>655</v>
      </c>
      <c r="E31" s="303"/>
      <c r="F31" s="303"/>
      <c r="G31" s="303"/>
      <c r="H31" s="304"/>
      <c r="I31" s="1409" t="s">
        <v>212</v>
      </c>
      <c r="J31" s="1407"/>
      <c r="K31" s="1401" t="s">
        <v>212</v>
      </c>
      <c r="L31" s="1408"/>
      <c r="M31" s="1409" t="s">
        <v>212</v>
      </c>
      <c r="N31" s="1407"/>
      <c r="O31" s="1401" t="s">
        <v>212</v>
      </c>
      <c r="P31" s="1410"/>
      <c r="Q31" s="1411" t="s">
        <v>212</v>
      </c>
      <c r="R31" s="1406"/>
      <c r="S31" s="1401" t="s">
        <v>212</v>
      </c>
      <c r="T31" s="1402"/>
      <c r="U31" s="251"/>
      <c r="V31" s="251"/>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row>
    <row r="32" spans="1:45" ht="18" customHeight="1" x14ac:dyDescent="0.2">
      <c r="A32" s="251"/>
      <c r="B32" s="1422"/>
      <c r="C32" s="1424"/>
      <c r="D32" s="302" t="s">
        <v>743</v>
      </c>
      <c r="E32" s="303"/>
      <c r="F32" s="303"/>
      <c r="G32" s="303"/>
      <c r="H32" s="304"/>
      <c r="I32" s="1409" t="s">
        <v>212</v>
      </c>
      <c r="J32" s="1407"/>
      <c r="K32" s="1401" t="s">
        <v>212</v>
      </c>
      <c r="L32" s="1408"/>
      <c r="M32" s="1409" t="s">
        <v>212</v>
      </c>
      <c r="N32" s="1407"/>
      <c r="O32" s="1401" t="s">
        <v>212</v>
      </c>
      <c r="P32" s="1410"/>
      <c r="Q32" s="1411" t="s">
        <v>212</v>
      </c>
      <c r="R32" s="1406"/>
      <c r="S32" s="1401" t="s">
        <v>212</v>
      </c>
      <c r="T32" s="1402"/>
      <c r="U32" s="251"/>
      <c r="V32" s="251"/>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8" customHeight="1" x14ac:dyDescent="0.2">
      <c r="A33" s="251"/>
      <c r="B33" s="1422"/>
      <c r="C33" s="1424"/>
      <c r="D33" s="804" t="s">
        <v>836</v>
      </c>
      <c r="E33" s="805"/>
      <c r="F33" s="805"/>
      <c r="G33" s="807"/>
      <c r="H33" s="306"/>
      <c r="I33" s="1409" t="s">
        <v>212</v>
      </c>
      <c r="J33" s="1407"/>
      <c r="K33" s="1401" t="s">
        <v>212</v>
      </c>
      <c r="L33" s="1408"/>
      <c r="M33" s="1409" t="s">
        <v>212</v>
      </c>
      <c r="N33" s="1407"/>
      <c r="O33" s="1401" t="s">
        <v>212</v>
      </c>
      <c r="P33" s="1410"/>
      <c r="Q33" s="1411" t="s">
        <v>212</v>
      </c>
      <c r="R33" s="1406"/>
      <c r="S33" s="1401" t="s">
        <v>212</v>
      </c>
      <c r="T33" s="1402"/>
      <c r="U33" s="251"/>
      <c r="V33" s="251"/>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row>
    <row r="34" spans="1:45" ht="18" customHeight="1" x14ac:dyDescent="0.2">
      <c r="A34" s="251"/>
      <c r="B34" s="1422"/>
      <c r="C34" s="1424"/>
      <c r="D34" s="804" t="s">
        <v>837</v>
      </c>
      <c r="E34" s="805"/>
      <c r="F34" s="805"/>
      <c r="G34" s="807"/>
      <c r="H34" s="307"/>
      <c r="I34" s="1409" t="s">
        <v>212</v>
      </c>
      <c r="J34" s="1407"/>
      <c r="K34" s="1401" t="s">
        <v>212</v>
      </c>
      <c r="L34" s="1408"/>
      <c r="M34" s="1409" t="s">
        <v>212</v>
      </c>
      <c r="N34" s="1407"/>
      <c r="O34" s="1401" t="s">
        <v>212</v>
      </c>
      <c r="P34" s="1410"/>
      <c r="Q34" s="1411" t="s">
        <v>212</v>
      </c>
      <c r="R34" s="1406"/>
      <c r="S34" s="1401" t="s">
        <v>212</v>
      </c>
      <c r="T34" s="1402"/>
      <c r="U34" s="251"/>
      <c r="V34" s="251"/>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row>
    <row r="35" spans="1:45" ht="18" customHeight="1" x14ac:dyDescent="0.2">
      <c r="A35" s="251"/>
      <c r="B35" s="1422"/>
      <c r="C35" s="1424"/>
      <c r="D35" s="302" t="s">
        <v>838</v>
      </c>
      <c r="E35" s="303"/>
      <c r="F35" s="303"/>
      <c r="G35" s="303"/>
      <c r="H35" s="304"/>
      <c r="I35" s="1409" t="s">
        <v>212</v>
      </c>
      <c r="J35" s="1407"/>
      <c r="K35" s="1401" t="s">
        <v>212</v>
      </c>
      <c r="L35" s="1408"/>
      <c r="M35" s="1409" t="s">
        <v>212</v>
      </c>
      <c r="N35" s="1407"/>
      <c r="O35" s="1401" t="s">
        <v>212</v>
      </c>
      <c r="P35" s="1410"/>
      <c r="Q35" s="1411" t="s">
        <v>212</v>
      </c>
      <c r="R35" s="1406"/>
      <c r="S35" s="1401" t="s">
        <v>212</v>
      </c>
      <c r="T35" s="1402"/>
      <c r="U35" s="251"/>
      <c r="V35" s="251"/>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row>
    <row r="36" spans="1:45" ht="18" customHeight="1" x14ac:dyDescent="0.2">
      <c r="A36" s="251"/>
      <c r="B36" s="1422"/>
      <c r="C36" s="1424"/>
      <c r="D36" s="302" t="s">
        <v>744</v>
      </c>
      <c r="E36" s="303"/>
      <c r="F36" s="303"/>
      <c r="G36" s="303"/>
      <c r="H36" s="304"/>
      <c r="I36" s="1409" t="s">
        <v>212</v>
      </c>
      <c r="J36" s="1407"/>
      <c r="K36" s="1401" t="s">
        <v>212</v>
      </c>
      <c r="L36" s="1408"/>
      <c r="M36" s="1409" t="s">
        <v>212</v>
      </c>
      <c r="N36" s="1407"/>
      <c r="O36" s="1401" t="s">
        <v>212</v>
      </c>
      <c r="P36" s="1410"/>
      <c r="Q36" s="1411" t="s">
        <v>212</v>
      </c>
      <c r="R36" s="1406"/>
      <c r="S36" s="1401" t="s">
        <v>212</v>
      </c>
      <c r="T36" s="1402"/>
      <c r="U36" s="251"/>
      <c r="V36" s="251"/>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row>
    <row r="37" spans="1:45" ht="18" customHeight="1" x14ac:dyDescent="0.2">
      <c r="A37" s="251"/>
      <c r="B37" s="1422"/>
      <c r="C37" s="1424"/>
      <c r="D37" s="804" t="s">
        <v>53</v>
      </c>
      <c r="E37" s="805"/>
      <c r="F37" s="805"/>
      <c r="G37" s="805"/>
      <c r="H37" s="806"/>
      <c r="I37" s="1406" t="s">
        <v>212</v>
      </c>
      <c r="J37" s="1407"/>
      <c r="K37" s="1401" t="s">
        <v>212</v>
      </c>
      <c r="L37" s="1408"/>
      <c r="M37" s="1409" t="s">
        <v>212</v>
      </c>
      <c r="N37" s="1407"/>
      <c r="O37" s="1401" t="s">
        <v>212</v>
      </c>
      <c r="P37" s="1410"/>
      <c r="Q37" s="1411" t="s">
        <v>212</v>
      </c>
      <c r="R37" s="1406"/>
      <c r="S37" s="1401" t="s">
        <v>212</v>
      </c>
      <c r="T37" s="1402"/>
      <c r="U37" s="251"/>
      <c r="V37" s="251"/>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row>
    <row r="38" spans="1:45" ht="18" customHeight="1" x14ac:dyDescent="0.2">
      <c r="A38" s="251"/>
      <c r="B38" s="1422"/>
      <c r="C38" s="1424"/>
      <c r="D38" s="1414" t="s">
        <v>839</v>
      </c>
      <c r="E38" s="1415"/>
      <c r="F38" s="1415"/>
      <c r="G38" s="1415"/>
      <c r="H38" s="1416"/>
      <c r="I38" s="1406" t="s">
        <v>212</v>
      </c>
      <c r="J38" s="1407"/>
      <c r="K38" s="1401" t="s">
        <v>212</v>
      </c>
      <c r="L38" s="1408"/>
      <c r="M38" s="1409" t="s">
        <v>212</v>
      </c>
      <c r="N38" s="1407"/>
      <c r="O38" s="1401" t="s">
        <v>212</v>
      </c>
      <c r="P38" s="1410"/>
      <c r="Q38" s="1411" t="s">
        <v>212</v>
      </c>
      <c r="R38" s="1406"/>
      <c r="S38" s="1401" t="s">
        <v>212</v>
      </c>
      <c r="T38" s="1402"/>
      <c r="U38" s="251"/>
      <c r="V38" s="251"/>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row>
    <row r="39" spans="1:45" ht="18" customHeight="1" x14ac:dyDescent="0.2">
      <c r="A39" s="251"/>
      <c r="B39" s="1422"/>
      <c r="C39" s="1424"/>
      <c r="D39" s="804" t="s">
        <v>227</v>
      </c>
      <c r="E39" s="805"/>
      <c r="F39" s="807"/>
      <c r="G39" s="306"/>
      <c r="H39" s="307"/>
      <c r="I39" s="1409" t="s">
        <v>212</v>
      </c>
      <c r="J39" s="1407"/>
      <c r="K39" s="1401" t="s">
        <v>212</v>
      </c>
      <c r="L39" s="1408"/>
      <c r="M39" s="1409" t="s">
        <v>212</v>
      </c>
      <c r="N39" s="1407"/>
      <c r="O39" s="1401" t="s">
        <v>212</v>
      </c>
      <c r="P39" s="1410"/>
      <c r="Q39" s="1411" t="s">
        <v>212</v>
      </c>
      <c r="R39" s="1406"/>
      <c r="S39" s="1401" t="s">
        <v>212</v>
      </c>
      <c r="T39" s="1402"/>
      <c r="U39" s="251"/>
      <c r="V39" s="251"/>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row>
    <row r="40" spans="1:45" ht="18" customHeight="1" x14ac:dyDescent="0.2">
      <c r="A40" s="251"/>
      <c r="B40" s="1422"/>
      <c r="C40" s="1424"/>
      <c r="D40" s="1404" t="s">
        <v>840</v>
      </c>
      <c r="E40" s="1412"/>
      <c r="F40" s="1412"/>
      <c r="G40" s="1412"/>
      <c r="H40" s="1413"/>
      <c r="I40" s="1406" t="s">
        <v>212</v>
      </c>
      <c r="J40" s="1407"/>
      <c r="K40" s="1401" t="s">
        <v>212</v>
      </c>
      <c r="L40" s="1408"/>
      <c r="M40" s="1409" t="s">
        <v>212</v>
      </c>
      <c r="N40" s="1407"/>
      <c r="O40" s="1401" t="s">
        <v>212</v>
      </c>
      <c r="P40" s="1410"/>
      <c r="Q40" s="1411" t="s">
        <v>212</v>
      </c>
      <c r="R40" s="1406"/>
      <c r="S40" s="1401" t="s">
        <v>212</v>
      </c>
      <c r="T40" s="1402"/>
      <c r="U40" s="251"/>
      <c r="V40" s="251"/>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row>
    <row r="41" spans="1:45" ht="18" customHeight="1" x14ac:dyDescent="0.2">
      <c r="A41" s="251"/>
      <c r="B41" s="1422"/>
      <c r="C41" s="1424"/>
      <c r="D41" s="1403" t="s">
        <v>671</v>
      </c>
      <c r="E41" s="1404"/>
      <c r="F41" s="1404"/>
      <c r="G41" s="1404"/>
      <c r="H41" s="1405"/>
      <c r="I41" s="1406" t="s">
        <v>212</v>
      </c>
      <c r="J41" s="1407"/>
      <c r="K41" s="1401" t="s">
        <v>212</v>
      </c>
      <c r="L41" s="1408"/>
      <c r="M41" s="1409" t="s">
        <v>212</v>
      </c>
      <c r="N41" s="1407"/>
      <c r="O41" s="1401" t="s">
        <v>212</v>
      </c>
      <c r="P41" s="1410"/>
      <c r="Q41" s="1411" t="s">
        <v>212</v>
      </c>
      <c r="R41" s="1406"/>
      <c r="S41" s="1401" t="s">
        <v>212</v>
      </c>
      <c r="T41" s="1402"/>
      <c r="U41" s="251"/>
      <c r="V41" s="251"/>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row>
    <row r="42" spans="1:45" ht="18" customHeight="1" thickBot="1" x14ac:dyDescent="0.25">
      <c r="A42" s="251"/>
      <c r="B42" s="1425"/>
      <c r="C42" s="1426"/>
      <c r="D42" s="1394" t="s">
        <v>192</v>
      </c>
      <c r="E42" s="1394"/>
      <c r="F42" s="1394"/>
      <c r="G42" s="1394"/>
      <c r="H42" s="1395"/>
      <c r="I42" s="1396" t="s">
        <v>212</v>
      </c>
      <c r="J42" s="1397"/>
      <c r="K42" s="1392" t="s">
        <v>212</v>
      </c>
      <c r="L42" s="1398"/>
      <c r="M42" s="1396" t="s">
        <v>212</v>
      </c>
      <c r="N42" s="1397"/>
      <c r="O42" s="1392" t="s">
        <v>212</v>
      </c>
      <c r="P42" s="1398"/>
      <c r="Q42" s="1399" t="s">
        <v>212</v>
      </c>
      <c r="R42" s="1400"/>
      <c r="S42" s="1392" t="s">
        <v>212</v>
      </c>
      <c r="T42" s="1393"/>
      <c r="U42" s="251"/>
      <c r="V42" s="251"/>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row>
    <row r="43" spans="1:45" ht="14.25" customHeight="1" x14ac:dyDescent="0.2">
      <c r="A43" s="251"/>
      <c r="B43" s="286" t="s">
        <v>301</v>
      </c>
      <c r="C43" s="287" t="s">
        <v>465</v>
      </c>
      <c r="D43" s="251"/>
      <c r="E43" s="251"/>
      <c r="F43" s="251"/>
      <c r="G43" s="251"/>
      <c r="H43" s="251"/>
      <c r="I43" s="251"/>
      <c r="J43" s="251"/>
      <c r="K43" s="251"/>
      <c r="L43" s="251"/>
      <c r="M43" s="251"/>
      <c r="N43" s="251"/>
      <c r="O43" s="251"/>
      <c r="P43" s="251"/>
      <c r="Q43" s="251"/>
      <c r="R43" s="251"/>
      <c r="S43" s="251"/>
      <c r="T43" s="251"/>
      <c r="U43" s="251"/>
      <c r="V43" s="251"/>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row>
    <row r="44" spans="1:45" ht="13.5" customHeight="1" x14ac:dyDescent="0.2">
      <c r="A44" s="251"/>
      <c r="B44" s="288" t="s">
        <v>46</v>
      </c>
      <c r="C44" s="282" t="s">
        <v>1073</v>
      </c>
      <c r="D44" s="289"/>
      <c r="E44" s="289"/>
      <c r="F44" s="289"/>
      <c r="G44" s="289"/>
      <c r="H44" s="289"/>
      <c r="I44" s="289"/>
      <c r="J44" s="289"/>
      <c r="K44" s="289"/>
      <c r="L44" s="289"/>
      <c r="M44" s="289"/>
      <c r="N44" s="289"/>
      <c r="O44" s="289"/>
      <c r="P44" s="289"/>
      <c r="Q44" s="289"/>
      <c r="R44" s="289"/>
      <c r="S44" s="289"/>
      <c r="T44" s="251"/>
      <c r="U44" s="251"/>
      <c r="V44" s="251"/>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row>
  </sheetData>
  <mergeCells count="203">
    <mergeCell ref="N3:O3"/>
    <mergeCell ref="P3:Q3"/>
    <mergeCell ref="B4:C4"/>
    <mergeCell ref="D4:E4"/>
    <mergeCell ref="F4:G4"/>
    <mergeCell ref="H4:I4"/>
    <mergeCell ref="J4:K4"/>
    <mergeCell ref="L4:M4"/>
    <mergeCell ref="N4:O4"/>
    <mergeCell ref="P4:Q4"/>
    <mergeCell ref="B3:C3"/>
    <mergeCell ref="D3:E3"/>
    <mergeCell ref="F3:G3"/>
    <mergeCell ref="H3:I3"/>
    <mergeCell ref="J3:K3"/>
    <mergeCell ref="L3:M3"/>
    <mergeCell ref="N5:O5"/>
    <mergeCell ref="P5:Q5"/>
    <mergeCell ref="B6:C6"/>
    <mergeCell ref="D6:E6"/>
    <mergeCell ref="F6:G6"/>
    <mergeCell ref="H6:I6"/>
    <mergeCell ref="J6:K6"/>
    <mergeCell ref="L6:M6"/>
    <mergeCell ref="N6:O6"/>
    <mergeCell ref="P6:Q6"/>
    <mergeCell ref="B5:C5"/>
    <mergeCell ref="D5:E5"/>
    <mergeCell ref="F5:G5"/>
    <mergeCell ref="H5:I5"/>
    <mergeCell ref="J5:K5"/>
    <mergeCell ref="L5:M5"/>
    <mergeCell ref="N7:O7"/>
    <mergeCell ref="P7:Q7"/>
    <mergeCell ref="B8:C8"/>
    <mergeCell ref="D8:E8"/>
    <mergeCell ref="F8:G8"/>
    <mergeCell ref="H8:I8"/>
    <mergeCell ref="J8:K8"/>
    <mergeCell ref="L8:M8"/>
    <mergeCell ref="N8:O8"/>
    <mergeCell ref="P8:Q8"/>
    <mergeCell ref="B7:C7"/>
    <mergeCell ref="D7:E7"/>
    <mergeCell ref="F7:G7"/>
    <mergeCell ref="H7:I7"/>
    <mergeCell ref="J7:K7"/>
    <mergeCell ref="L7:M7"/>
    <mergeCell ref="B11:C11"/>
    <mergeCell ref="D11:E11"/>
    <mergeCell ref="F11:G11"/>
    <mergeCell ref="H11:I11"/>
    <mergeCell ref="J11:K11"/>
    <mergeCell ref="L11:M11"/>
    <mergeCell ref="N9:O9"/>
    <mergeCell ref="P9:Q9"/>
    <mergeCell ref="B10:C10"/>
    <mergeCell ref="D10:E10"/>
    <mergeCell ref="F10:G10"/>
    <mergeCell ref="H10:I10"/>
    <mergeCell ref="J10:K10"/>
    <mergeCell ref="L10:M10"/>
    <mergeCell ref="N10:O10"/>
    <mergeCell ref="P10:Q10"/>
    <mergeCell ref="B9:C9"/>
    <mergeCell ref="D9:E9"/>
    <mergeCell ref="F9:G9"/>
    <mergeCell ref="H9:I9"/>
    <mergeCell ref="J9:K9"/>
    <mergeCell ref="L9:M9"/>
    <mergeCell ref="P16:Q16"/>
    <mergeCell ref="D17:E17"/>
    <mergeCell ref="F17:G17"/>
    <mergeCell ref="H17:I17"/>
    <mergeCell ref="J17:K17"/>
    <mergeCell ref="L17:M17"/>
    <mergeCell ref="N17:O17"/>
    <mergeCell ref="P17:Q17"/>
    <mergeCell ref="N11:O11"/>
    <mergeCell ref="P11:Q11"/>
    <mergeCell ref="D13:H13"/>
    <mergeCell ref="I13:N13"/>
    <mergeCell ref="D16:E16"/>
    <mergeCell ref="F16:G16"/>
    <mergeCell ref="H16:I16"/>
    <mergeCell ref="J16:K16"/>
    <mergeCell ref="L16:M16"/>
    <mergeCell ref="N16:O16"/>
    <mergeCell ref="B25:H26"/>
    <mergeCell ref="I25:L25"/>
    <mergeCell ref="M25:P25"/>
    <mergeCell ref="Q25:T25"/>
    <mergeCell ref="I26:J26"/>
    <mergeCell ref="K26:L26"/>
    <mergeCell ref="M26:N26"/>
    <mergeCell ref="O26:P26"/>
    <mergeCell ref="Q26:R26"/>
    <mergeCell ref="S26:T26"/>
    <mergeCell ref="I29:J29"/>
    <mergeCell ref="K29:L29"/>
    <mergeCell ref="M29:N29"/>
    <mergeCell ref="O29:P29"/>
    <mergeCell ref="Q29:R29"/>
    <mergeCell ref="S29:T29"/>
    <mergeCell ref="S27:T27"/>
    <mergeCell ref="B28:C42"/>
    <mergeCell ref="D28:H28"/>
    <mergeCell ref="I28:J28"/>
    <mergeCell ref="K28:L28"/>
    <mergeCell ref="M28:N28"/>
    <mergeCell ref="O28:P28"/>
    <mergeCell ref="Q28:R28"/>
    <mergeCell ref="S28:T28"/>
    <mergeCell ref="D29:H29"/>
    <mergeCell ref="B27:H27"/>
    <mergeCell ref="I27:J27"/>
    <mergeCell ref="K27:L27"/>
    <mergeCell ref="M27:N27"/>
    <mergeCell ref="O27:P27"/>
    <mergeCell ref="Q27:R27"/>
    <mergeCell ref="S30:T30"/>
    <mergeCell ref="I31:J31"/>
    <mergeCell ref="K31:L31"/>
    <mergeCell ref="M31:N31"/>
    <mergeCell ref="O31:P31"/>
    <mergeCell ref="Q31:R31"/>
    <mergeCell ref="S31:T31"/>
    <mergeCell ref="D30:H30"/>
    <mergeCell ref="I30:J30"/>
    <mergeCell ref="K30:L30"/>
    <mergeCell ref="M30:N30"/>
    <mergeCell ref="O30:P30"/>
    <mergeCell ref="Q30:R30"/>
    <mergeCell ref="I33:J33"/>
    <mergeCell ref="K33:L33"/>
    <mergeCell ref="M33:N33"/>
    <mergeCell ref="O33:P33"/>
    <mergeCell ref="Q33:R33"/>
    <mergeCell ref="S33:T33"/>
    <mergeCell ref="I32:J32"/>
    <mergeCell ref="K32:L32"/>
    <mergeCell ref="M32:N32"/>
    <mergeCell ref="O32:P32"/>
    <mergeCell ref="Q32:R32"/>
    <mergeCell ref="S32:T32"/>
    <mergeCell ref="I35:J35"/>
    <mergeCell ref="K35:L35"/>
    <mergeCell ref="M35:N35"/>
    <mergeCell ref="O35:P35"/>
    <mergeCell ref="Q35:R35"/>
    <mergeCell ref="S35:T35"/>
    <mergeCell ref="I34:J34"/>
    <mergeCell ref="K34:L34"/>
    <mergeCell ref="M34:N34"/>
    <mergeCell ref="O34:P34"/>
    <mergeCell ref="Q34:R34"/>
    <mergeCell ref="S34:T34"/>
    <mergeCell ref="I37:J37"/>
    <mergeCell ref="K37:L37"/>
    <mergeCell ref="M37:N37"/>
    <mergeCell ref="O37:P37"/>
    <mergeCell ref="Q37:R37"/>
    <mergeCell ref="S37:T37"/>
    <mergeCell ref="I36:J36"/>
    <mergeCell ref="K36:L36"/>
    <mergeCell ref="M36:N36"/>
    <mergeCell ref="O36:P36"/>
    <mergeCell ref="Q36:R36"/>
    <mergeCell ref="S36:T36"/>
    <mergeCell ref="S38:T38"/>
    <mergeCell ref="I39:J39"/>
    <mergeCell ref="K39:L39"/>
    <mergeCell ref="M39:N39"/>
    <mergeCell ref="O39:P39"/>
    <mergeCell ref="Q39:R39"/>
    <mergeCell ref="S39:T39"/>
    <mergeCell ref="D38:H38"/>
    <mergeCell ref="I38:J38"/>
    <mergeCell ref="K38:L38"/>
    <mergeCell ref="M38:N38"/>
    <mergeCell ref="O38:P38"/>
    <mergeCell ref="Q38:R38"/>
    <mergeCell ref="S42:T42"/>
    <mergeCell ref="D42:H42"/>
    <mergeCell ref="I42:J42"/>
    <mergeCell ref="K42:L42"/>
    <mergeCell ref="M42:N42"/>
    <mergeCell ref="O42:P42"/>
    <mergeCell ref="Q42:R42"/>
    <mergeCell ref="S40:T40"/>
    <mergeCell ref="D41:H41"/>
    <mergeCell ref="I41:J41"/>
    <mergeCell ref="K41:L41"/>
    <mergeCell ref="M41:N41"/>
    <mergeCell ref="O41:P41"/>
    <mergeCell ref="Q41:R41"/>
    <mergeCell ref="S41:T41"/>
    <mergeCell ref="D40:H40"/>
    <mergeCell ref="I40:J40"/>
    <mergeCell ref="K40:L40"/>
    <mergeCell ref="M40:N40"/>
    <mergeCell ref="O40:P40"/>
    <mergeCell ref="Q40:R40"/>
  </mergeCells>
  <phoneticPr fontId="5"/>
  <printOptions horizontalCentered="1"/>
  <pageMargins left="0.78740157480314965" right="0.59055118110236227" top="0.78740157480314965" bottom="0.59055118110236227" header="0.51181102362204722" footer="0.39370078740157483"/>
  <pageSetup paperSize="9"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AB70"/>
  <sheetViews>
    <sheetView showGridLines="0" view="pageBreakPreview" zoomScaleNormal="100" zoomScaleSheetLayoutView="100" workbookViewId="0">
      <selection activeCell="T3" sqref="T3:W3"/>
    </sheetView>
  </sheetViews>
  <sheetFormatPr defaultColWidth="9" defaultRowHeight="12" x14ac:dyDescent="0.2"/>
  <cols>
    <col min="1" max="1" width="1.26953125" style="18" customWidth="1"/>
    <col min="2" max="28" width="3.26953125" style="18" customWidth="1"/>
    <col min="29" max="16384" width="9" style="18"/>
  </cols>
  <sheetData>
    <row r="1" spans="1:28" s="1" customFormat="1" ht="21" customHeight="1" x14ac:dyDescent="0.2">
      <c r="A1" s="5" t="s">
        <v>965</v>
      </c>
      <c r="B1" s="6"/>
      <c r="C1" s="6"/>
      <c r="D1" s="6"/>
      <c r="E1" s="6"/>
      <c r="F1" s="6"/>
      <c r="G1" s="6"/>
      <c r="H1" s="6"/>
      <c r="I1" s="6"/>
      <c r="J1" s="7"/>
      <c r="K1" s="6"/>
      <c r="L1" s="6"/>
      <c r="M1" s="6"/>
      <c r="N1" s="6"/>
      <c r="O1" s="7"/>
      <c r="P1" s="6"/>
      <c r="Q1" s="6"/>
      <c r="R1" s="6"/>
      <c r="S1" s="6"/>
      <c r="T1" s="6"/>
      <c r="U1" s="7"/>
      <c r="V1" s="6"/>
      <c r="W1" s="6"/>
      <c r="X1" s="6"/>
      <c r="Y1" s="6"/>
      <c r="Z1" s="7"/>
      <c r="AA1" s="5"/>
    </row>
    <row r="2" spans="1:28" s="1" customFormat="1" ht="15.75" customHeight="1" x14ac:dyDescent="0.2">
      <c r="A2" s="5"/>
      <c r="B2" s="1624" t="s">
        <v>228</v>
      </c>
      <c r="C2" s="1625"/>
      <c r="D2" s="1625"/>
      <c r="E2" s="1625"/>
      <c r="F2" s="1625"/>
      <c r="G2" s="1625"/>
      <c r="H2" s="1624" t="s">
        <v>229</v>
      </c>
      <c r="I2" s="1625"/>
      <c r="J2" s="1625"/>
      <c r="K2" s="1625"/>
      <c r="L2" s="1625"/>
      <c r="M2" s="1625"/>
      <c r="N2" s="1625"/>
      <c r="O2" s="1625"/>
      <c r="P2" s="1625"/>
      <c r="Q2" s="1625"/>
      <c r="R2" s="1625"/>
      <c r="S2" s="1626"/>
      <c r="T2" s="1627" t="s">
        <v>230</v>
      </c>
      <c r="U2" s="1627"/>
      <c r="V2" s="1627"/>
      <c r="W2" s="1624"/>
      <c r="X2" s="1624" t="s">
        <v>231</v>
      </c>
      <c r="Y2" s="1625"/>
      <c r="Z2" s="1625"/>
      <c r="AA2" s="1625"/>
      <c r="AB2" s="1626"/>
    </row>
    <row r="3" spans="1:28" s="1" customFormat="1" ht="18" customHeight="1" x14ac:dyDescent="0.2">
      <c r="A3" s="5"/>
      <c r="B3" s="1621" t="s">
        <v>232</v>
      </c>
      <c r="C3" s="1622"/>
      <c r="D3" s="1622"/>
      <c r="E3" s="1622"/>
      <c r="F3" s="1622"/>
      <c r="G3" s="1622"/>
      <c r="H3" s="1628" t="s">
        <v>78</v>
      </c>
      <c r="I3" s="1629"/>
      <c r="J3" s="1629"/>
      <c r="K3" s="1629"/>
      <c r="L3" s="1629"/>
      <c r="M3" s="1629"/>
      <c r="N3" s="1629"/>
      <c r="O3" s="1629"/>
      <c r="P3" s="1629"/>
      <c r="Q3" s="1629"/>
      <c r="R3" s="1629"/>
      <c r="S3" s="1630"/>
      <c r="T3" s="1631">
        <v>0</v>
      </c>
      <c r="U3" s="1632"/>
      <c r="V3" s="1632"/>
      <c r="W3" s="1633"/>
      <c r="X3" s="1628"/>
      <c r="Y3" s="1629"/>
      <c r="Z3" s="1629"/>
      <c r="AA3" s="1629"/>
      <c r="AB3" s="1630"/>
    </row>
    <row r="4" spans="1:28" s="1" customFormat="1" ht="18" customHeight="1" x14ac:dyDescent="0.2">
      <c r="A4" s="5"/>
      <c r="B4" s="1619" t="s">
        <v>233</v>
      </c>
      <c r="C4" s="1620"/>
      <c r="D4" s="1620"/>
      <c r="E4" s="1620"/>
      <c r="F4" s="1620"/>
      <c r="G4" s="1620"/>
      <c r="H4" s="1608"/>
      <c r="I4" s="1609"/>
      <c r="J4" s="1609"/>
      <c r="K4" s="1609"/>
      <c r="L4" s="1609"/>
      <c r="M4" s="1609"/>
      <c r="N4" s="1609"/>
      <c r="O4" s="1609"/>
      <c r="P4" s="1611"/>
      <c r="Q4" s="1611"/>
      <c r="R4" s="1611"/>
      <c r="S4" s="1612"/>
      <c r="T4" s="1613">
        <v>0</v>
      </c>
      <c r="U4" s="1614"/>
      <c r="V4" s="1614"/>
      <c r="W4" s="1615"/>
      <c r="X4" s="1616"/>
      <c r="Y4" s="1617"/>
      <c r="Z4" s="1617"/>
      <c r="AA4" s="1617"/>
      <c r="AB4" s="1618"/>
    </row>
    <row r="5" spans="1:28" s="1" customFormat="1" ht="18" customHeight="1" x14ac:dyDescent="0.2">
      <c r="A5" s="5"/>
      <c r="B5" s="1621" t="s">
        <v>234</v>
      </c>
      <c r="C5" s="1622"/>
      <c r="D5" s="1622"/>
      <c r="E5" s="1622"/>
      <c r="F5" s="1622"/>
      <c r="G5" s="1623"/>
      <c r="H5" s="1608"/>
      <c r="I5" s="1609"/>
      <c r="J5" s="1609"/>
      <c r="K5" s="1609"/>
      <c r="L5" s="1609"/>
      <c r="M5" s="1609"/>
      <c r="N5" s="1609"/>
      <c r="O5" s="1609"/>
      <c r="P5" s="1611"/>
      <c r="Q5" s="1611"/>
      <c r="R5" s="1611"/>
      <c r="S5" s="1612"/>
      <c r="T5" s="1613">
        <v>0</v>
      </c>
      <c r="U5" s="1614"/>
      <c r="V5" s="1614"/>
      <c r="W5" s="1615"/>
      <c r="X5" s="1616"/>
      <c r="Y5" s="1617"/>
      <c r="Z5" s="1617"/>
      <c r="AA5" s="1617"/>
      <c r="AB5" s="1618"/>
    </row>
    <row r="6" spans="1:28" s="1" customFormat="1" ht="27.75" customHeight="1" x14ac:dyDescent="0.2">
      <c r="A6" s="5"/>
      <c r="B6" s="1605" t="s">
        <v>300</v>
      </c>
      <c r="C6" s="1606"/>
      <c r="D6" s="1606"/>
      <c r="E6" s="1606"/>
      <c r="F6" s="1606"/>
      <c r="G6" s="1606"/>
      <c r="H6" s="1606"/>
      <c r="I6" s="1606"/>
      <c r="J6" s="1606"/>
      <c r="K6" s="1606"/>
      <c r="L6" s="1606"/>
      <c r="M6" s="1606"/>
      <c r="N6" s="1606"/>
      <c r="O6" s="1606"/>
      <c r="P6" s="1606"/>
      <c r="Q6" s="1606"/>
      <c r="R6" s="1606"/>
      <c r="S6" s="1606"/>
      <c r="T6" s="1606"/>
      <c r="U6" s="1606"/>
      <c r="V6" s="1606"/>
      <c r="W6" s="1606"/>
      <c r="X6" s="1606"/>
      <c r="Y6" s="1606"/>
      <c r="Z6" s="1606"/>
      <c r="AA6" s="1606"/>
      <c r="AB6" s="1607"/>
    </row>
    <row r="7" spans="1:28" s="1" customFormat="1" ht="18" customHeight="1" x14ac:dyDescent="0.2">
      <c r="A7" s="5"/>
      <c r="B7" s="1608"/>
      <c r="C7" s="1609"/>
      <c r="D7" s="1609"/>
      <c r="E7" s="1609"/>
      <c r="F7" s="1609"/>
      <c r="G7" s="1610"/>
      <c r="H7" s="1608"/>
      <c r="I7" s="1609"/>
      <c r="J7" s="1609"/>
      <c r="K7" s="1609"/>
      <c r="L7" s="1609"/>
      <c r="M7" s="1609"/>
      <c r="N7" s="1609"/>
      <c r="O7" s="1609"/>
      <c r="P7" s="1611"/>
      <c r="Q7" s="1611"/>
      <c r="R7" s="1611"/>
      <c r="S7" s="1612"/>
      <c r="T7" s="1613">
        <v>0</v>
      </c>
      <c r="U7" s="1614"/>
      <c r="V7" s="1614"/>
      <c r="W7" s="1615"/>
      <c r="X7" s="1616"/>
      <c r="Y7" s="1617"/>
      <c r="Z7" s="1617"/>
      <c r="AA7" s="1617"/>
      <c r="AB7" s="1618"/>
    </row>
    <row r="8" spans="1:28" s="1" customFormat="1" ht="18" customHeight="1" x14ac:dyDescent="0.2">
      <c r="A8" s="5"/>
      <c r="B8" s="1608"/>
      <c r="C8" s="1609"/>
      <c r="D8" s="1609"/>
      <c r="E8" s="1609"/>
      <c r="F8" s="1609"/>
      <c r="G8" s="1610"/>
      <c r="H8" s="1608"/>
      <c r="I8" s="1609"/>
      <c r="J8" s="1609"/>
      <c r="K8" s="1609"/>
      <c r="L8" s="1609"/>
      <c r="M8" s="1609"/>
      <c r="N8" s="1609"/>
      <c r="O8" s="1609"/>
      <c r="P8" s="1611"/>
      <c r="Q8" s="1611"/>
      <c r="R8" s="1611"/>
      <c r="S8" s="1612"/>
      <c r="T8" s="1613">
        <v>0</v>
      </c>
      <c r="U8" s="1614"/>
      <c r="V8" s="1614"/>
      <c r="W8" s="1615"/>
      <c r="X8" s="1616"/>
      <c r="Y8" s="1617"/>
      <c r="Z8" s="1617"/>
      <c r="AA8" s="1617"/>
      <c r="AB8" s="1618"/>
    </row>
    <row r="9" spans="1:28" s="1" customFormat="1" ht="18" customHeight="1" x14ac:dyDescent="0.2">
      <c r="A9" s="5"/>
      <c r="B9" s="1590"/>
      <c r="C9" s="1591"/>
      <c r="D9" s="1591"/>
      <c r="E9" s="1591"/>
      <c r="F9" s="1591"/>
      <c r="G9" s="1592"/>
      <c r="H9" s="1593"/>
      <c r="I9" s="1594"/>
      <c r="J9" s="1594"/>
      <c r="K9" s="1594"/>
      <c r="L9" s="1594"/>
      <c r="M9" s="1594"/>
      <c r="N9" s="1594"/>
      <c r="O9" s="1594"/>
      <c r="P9" s="1595"/>
      <c r="Q9" s="1595"/>
      <c r="R9" s="1595"/>
      <c r="S9" s="1596"/>
      <c r="T9" s="1597">
        <v>0</v>
      </c>
      <c r="U9" s="1598"/>
      <c r="V9" s="1598"/>
      <c r="W9" s="1599"/>
      <c r="X9" s="1600"/>
      <c r="Y9" s="1601"/>
      <c r="Z9" s="1601"/>
      <c r="AA9" s="1601"/>
      <c r="AB9" s="1602"/>
    </row>
    <row r="10" spans="1:28" s="4" customFormat="1" ht="18" customHeight="1" x14ac:dyDescent="0.2">
      <c r="A10" s="22"/>
      <c r="B10" s="23" t="s">
        <v>301</v>
      </c>
      <c r="C10" s="24" t="s">
        <v>249</v>
      </c>
      <c r="D10" s="24"/>
      <c r="E10" s="24"/>
      <c r="F10" s="24"/>
      <c r="G10" s="24"/>
      <c r="H10" s="24"/>
      <c r="I10" s="24"/>
      <c r="J10" s="24"/>
      <c r="K10" s="24"/>
      <c r="L10" s="24"/>
      <c r="M10" s="24"/>
      <c r="N10" s="24"/>
      <c r="O10" s="24"/>
      <c r="P10" s="24"/>
      <c r="Q10" s="24"/>
      <c r="R10" s="24"/>
      <c r="S10" s="24"/>
      <c r="T10" s="24"/>
      <c r="U10" s="24"/>
      <c r="V10" s="24"/>
      <c r="W10" s="24"/>
      <c r="X10" s="31"/>
      <c r="Y10" s="31"/>
      <c r="Z10" s="31"/>
      <c r="AA10" s="31"/>
    </row>
    <row r="11" spans="1:28" s="4" customFormat="1" ht="13.5" customHeight="1" x14ac:dyDescent="0.2">
      <c r="A11" s="25"/>
      <c r="B11" s="26" t="s">
        <v>46</v>
      </c>
      <c r="C11" s="1603" t="s">
        <v>250</v>
      </c>
      <c r="D11" s="1603"/>
      <c r="E11" s="1603"/>
      <c r="F11" s="1603"/>
      <c r="G11" s="1603"/>
      <c r="H11" s="1603"/>
      <c r="I11" s="1603"/>
      <c r="J11" s="1603"/>
      <c r="K11" s="1603"/>
      <c r="L11" s="1603"/>
      <c r="M11" s="1603"/>
      <c r="N11" s="1603"/>
      <c r="O11" s="1603"/>
      <c r="P11" s="1603"/>
      <c r="Q11" s="1603"/>
      <c r="R11" s="1603"/>
      <c r="S11" s="1603"/>
      <c r="T11" s="1603"/>
      <c r="U11" s="1603"/>
      <c r="V11" s="1603"/>
      <c r="W11" s="1603"/>
      <c r="X11" s="1603"/>
      <c r="Y11" s="1603"/>
      <c r="Z11" s="1603"/>
      <c r="AA11" s="1603"/>
      <c r="AB11" s="1603"/>
    </row>
    <row r="12" spans="1:28" ht="10" customHeight="1" x14ac:dyDescent="0.2">
      <c r="A12" s="12"/>
      <c r="B12" s="1604"/>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3"/>
      <c r="Y12" s="1583"/>
      <c r="Z12" s="1583"/>
      <c r="AA12" s="1583"/>
    </row>
    <row r="13" spans="1:28" s="15" customFormat="1" ht="20.149999999999999" hidden="1" customHeight="1" x14ac:dyDescent="0.2">
      <c r="A13" s="12" t="s">
        <v>158</v>
      </c>
      <c r="B13" s="12"/>
      <c r="C13" s="812"/>
      <c r="D13" s="812"/>
      <c r="E13" s="812"/>
      <c r="F13" s="812"/>
      <c r="G13" s="812"/>
      <c r="H13" s="812"/>
      <c r="I13" s="812"/>
      <c r="J13" s="812"/>
      <c r="K13" s="812"/>
      <c r="L13" s="812"/>
      <c r="M13" s="812"/>
      <c r="N13" s="812"/>
      <c r="O13" s="812"/>
      <c r="P13" s="14"/>
      <c r="Q13" s="14"/>
      <c r="R13" s="14"/>
      <c r="S13" s="14"/>
      <c r="T13" s="14"/>
      <c r="U13" s="14"/>
    </row>
    <row r="14" spans="1:28" s="15" customFormat="1" ht="15" hidden="1" customHeight="1" x14ac:dyDescent="0.2">
      <c r="A14" s="808"/>
      <c r="B14" s="808" t="s">
        <v>159</v>
      </c>
      <c r="C14" s="812"/>
      <c r="D14" s="812"/>
      <c r="E14" s="812"/>
      <c r="F14" s="812"/>
      <c r="G14" s="812"/>
      <c r="H14" s="812"/>
      <c r="I14" s="812"/>
      <c r="J14" s="812"/>
      <c r="K14" s="812"/>
      <c r="L14" s="812"/>
      <c r="M14" s="812"/>
      <c r="N14" s="812"/>
      <c r="O14" s="812"/>
      <c r="P14" s="14"/>
      <c r="Q14" s="14"/>
      <c r="R14" s="14"/>
      <c r="S14" s="14"/>
      <c r="T14" s="14"/>
      <c r="U14" s="14"/>
    </row>
    <row r="15" spans="1:28" s="15" customFormat="1" ht="18" hidden="1" customHeight="1" x14ac:dyDescent="0.2">
      <c r="B15" s="1576" t="s">
        <v>291</v>
      </c>
      <c r="C15" s="1577"/>
      <c r="D15" s="1578"/>
      <c r="E15" s="1579" t="s">
        <v>292</v>
      </c>
      <c r="F15" s="1579"/>
      <c r="G15" s="1580"/>
      <c r="H15" s="1581" t="s">
        <v>47</v>
      </c>
      <c r="I15" s="1582"/>
      <c r="J15" s="1582"/>
      <c r="K15" s="1582"/>
      <c r="L15" s="1582"/>
      <c r="M15" s="1582"/>
      <c r="N15" s="1582"/>
      <c r="O15" s="1582"/>
      <c r="P15" s="14"/>
      <c r="Q15" s="14"/>
      <c r="R15" s="14"/>
      <c r="S15" s="14"/>
      <c r="T15" s="14"/>
      <c r="U15" s="14"/>
    </row>
    <row r="16" spans="1:28" s="15" customFormat="1" ht="13.5" hidden="1" customHeight="1" x14ac:dyDescent="0.2">
      <c r="B16" s="1583" t="s">
        <v>322</v>
      </c>
      <c r="C16" s="1582"/>
      <c r="D16" s="1582"/>
      <c r="E16" s="1582"/>
      <c r="F16" s="1582"/>
      <c r="G16" s="1582"/>
      <c r="H16" s="1582"/>
      <c r="I16" s="1582"/>
      <c r="J16" s="1582"/>
      <c r="K16" s="1582"/>
      <c r="L16" s="1582"/>
      <c r="M16" s="1582"/>
      <c r="N16" s="1582"/>
      <c r="O16" s="1582"/>
      <c r="P16" s="1582"/>
      <c r="Q16" s="1582"/>
      <c r="R16" s="1582"/>
      <c r="S16" s="1582"/>
      <c r="T16" s="1582"/>
      <c r="U16" s="1582"/>
    </row>
    <row r="17" spans="1:28" s="15" customFormat="1" ht="6.75" hidden="1" customHeight="1" x14ac:dyDescent="0.2">
      <c r="B17" s="809"/>
      <c r="C17" s="808"/>
      <c r="D17" s="808"/>
      <c r="E17" s="808"/>
      <c r="F17" s="808"/>
      <c r="G17" s="808"/>
      <c r="H17" s="808"/>
      <c r="I17" s="808"/>
      <c r="J17" s="808"/>
      <c r="K17" s="808"/>
      <c r="L17" s="808"/>
      <c r="M17" s="808"/>
      <c r="N17" s="808"/>
      <c r="O17" s="808"/>
      <c r="P17" s="808"/>
      <c r="Q17" s="808"/>
      <c r="R17" s="808"/>
      <c r="S17" s="808"/>
      <c r="T17" s="808"/>
      <c r="U17" s="808"/>
    </row>
    <row r="18" spans="1:28" s="15" customFormat="1" ht="15" hidden="1" customHeight="1" x14ac:dyDescent="0.2">
      <c r="B18" s="27" t="s">
        <v>48</v>
      </c>
      <c r="F18" s="16"/>
      <c r="G18" s="812"/>
      <c r="N18" s="16"/>
      <c r="O18" s="16"/>
      <c r="P18" s="16"/>
      <c r="Q18" s="16"/>
      <c r="R18" s="16"/>
      <c r="S18" s="16"/>
      <c r="T18" s="16"/>
      <c r="U18" s="16"/>
      <c r="V18" s="16"/>
    </row>
    <row r="19" spans="1:28" s="15" customFormat="1" ht="16" hidden="1" customHeight="1" x14ac:dyDescent="0.2">
      <c r="B19" s="1584" t="s">
        <v>304</v>
      </c>
      <c r="C19" s="1585"/>
      <c r="D19" s="1585"/>
      <c r="E19" s="1585"/>
      <c r="F19" s="1585"/>
      <c r="G19" s="1585"/>
      <c r="H19" s="1585"/>
      <c r="I19" s="1585"/>
      <c r="J19" s="1586"/>
      <c r="K19" s="1584" t="s">
        <v>305</v>
      </c>
      <c r="L19" s="1585"/>
      <c r="M19" s="1585"/>
      <c r="N19" s="1585"/>
      <c r="O19" s="1585"/>
      <c r="P19" s="1585"/>
      <c r="Q19" s="1585"/>
      <c r="R19" s="1585"/>
      <c r="S19" s="1586"/>
      <c r="T19" s="1587" t="s">
        <v>306</v>
      </c>
      <c r="U19" s="1588"/>
      <c r="V19" s="1588"/>
      <c r="W19" s="1588"/>
      <c r="X19" s="1588"/>
      <c r="Y19" s="1588"/>
      <c r="Z19" s="1588"/>
      <c r="AA19" s="1588"/>
      <c r="AB19" s="1589"/>
    </row>
    <row r="20" spans="1:28" s="15" customFormat="1" ht="16" hidden="1" customHeight="1" x14ac:dyDescent="0.2">
      <c r="B20" s="1575" t="s">
        <v>293</v>
      </c>
      <c r="C20" s="1575"/>
      <c r="D20" s="1575"/>
      <c r="E20" s="1575" t="s">
        <v>294</v>
      </c>
      <c r="F20" s="1575"/>
      <c r="G20" s="1575"/>
      <c r="H20" s="1575" t="s">
        <v>295</v>
      </c>
      <c r="I20" s="1575"/>
      <c r="J20" s="1575"/>
      <c r="K20" s="1575" t="s">
        <v>293</v>
      </c>
      <c r="L20" s="1575"/>
      <c r="M20" s="1575"/>
      <c r="N20" s="1575" t="s">
        <v>294</v>
      </c>
      <c r="O20" s="1575"/>
      <c r="P20" s="1575"/>
      <c r="Q20" s="1575" t="s">
        <v>295</v>
      </c>
      <c r="R20" s="1575"/>
      <c r="S20" s="1575"/>
      <c r="T20" s="1575" t="s">
        <v>293</v>
      </c>
      <c r="U20" s="1575"/>
      <c r="V20" s="1575"/>
      <c r="W20" s="1575" t="s">
        <v>294</v>
      </c>
      <c r="X20" s="1575"/>
      <c r="Y20" s="1575"/>
      <c r="Z20" s="1575" t="s">
        <v>295</v>
      </c>
      <c r="AA20" s="1575"/>
      <c r="AB20" s="1575"/>
    </row>
    <row r="21" spans="1:28" s="15" customFormat="1" ht="20.149999999999999" hidden="1" customHeight="1" x14ac:dyDescent="0.2">
      <c r="B21" s="1560" t="s">
        <v>212</v>
      </c>
      <c r="C21" s="1560"/>
      <c r="D21" s="1560"/>
      <c r="E21" s="1560" t="s">
        <v>296</v>
      </c>
      <c r="F21" s="1560"/>
      <c r="G21" s="1560"/>
      <c r="H21" s="1560" t="s">
        <v>292</v>
      </c>
      <c r="I21" s="1560"/>
      <c r="J21" s="1560"/>
      <c r="K21" s="1560" t="s">
        <v>212</v>
      </c>
      <c r="L21" s="1560"/>
      <c r="M21" s="1560"/>
      <c r="N21" s="1560" t="s">
        <v>296</v>
      </c>
      <c r="O21" s="1560"/>
      <c r="P21" s="1560"/>
      <c r="Q21" s="1560" t="s">
        <v>292</v>
      </c>
      <c r="R21" s="1560"/>
      <c r="S21" s="1560"/>
      <c r="T21" s="1560" t="s">
        <v>212</v>
      </c>
      <c r="U21" s="1560"/>
      <c r="V21" s="1560"/>
      <c r="W21" s="1560" t="s">
        <v>296</v>
      </c>
      <c r="X21" s="1560"/>
      <c r="Y21" s="1560"/>
      <c r="Z21" s="1560" t="s">
        <v>292</v>
      </c>
      <c r="AA21" s="1560"/>
      <c r="AB21" s="1560"/>
    </row>
    <row r="22" spans="1:28" s="15" customFormat="1" ht="13.5" hidden="1" customHeight="1" x14ac:dyDescent="0.2">
      <c r="B22" s="1561" t="s">
        <v>297</v>
      </c>
      <c r="C22" s="1561"/>
      <c r="D22" s="1561"/>
      <c r="E22" s="1561"/>
      <c r="F22" s="1561"/>
      <c r="G22" s="1561"/>
      <c r="H22" s="1561"/>
      <c r="I22" s="1561"/>
      <c r="J22" s="1561"/>
      <c r="K22" s="1561"/>
      <c r="L22" s="1561"/>
      <c r="M22" s="1561"/>
      <c r="N22" s="1561"/>
      <c r="O22" s="1561"/>
      <c r="P22" s="1561"/>
      <c r="Q22" s="1561"/>
      <c r="R22" s="1561"/>
      <c r="S22" s="1561"/>
      <c r="T22" s="1561"/>
      <c r="U22" s="1561"/>
      <c r="V22" s="1562"/>
      <c r="W22" s="1562"/>
      <c r="X22" s="1562"/>
      <c r="Y22" s="1562"/>
      <c r="Z22" s="1562"/>
      <c r="AA22" s="1562"/>
      <c r="AB22" s="1562"/>
    </row>
    <row r="23" spans="1:28" ht="21" customHeight="1" x14ac:dyDescent="0.2">
      <c r="A23" s="12" t="s">
        <v>193</v>
      </c>
      <c r="B23" s="13"/>
      <c r="C23" s="13"/>
      <c r="D23" s="13"/>
      <c r="E23" s="13"/>
      <c r="F23" s="13"/>
      <c r="G23" s="13"/>
      <c r="H23" s="13"/>
      <c r="I23" s="13"/>
      <c r="J23" s="810"/>
      <c r="K23" s="13"/>
      <c r="L23" s="13"/>
      <c r="M23" s="13"/>
      <c r="N23" s="13"/>
      <c r="O23" s="810"/>
      <c r="P23" s="13"/>
      <c r="Q23" s="13"/>
      <c r="R23" s="13"/>
      <c r="S23" s="13"/>
      <c r="T23" s="13"/>
      <c r="U23" s="810"/>
      <c r="V23" s="13"/>
      <c r="W23" s="13"/>
      <c r="X23" s="13"/>
      <c r="Y23" s="13"/>
      <c r="Z23" s="810"/>
      <c r="AA23" s="12"/>
    </row>
    <row r="24" spans="1:28" s="1" customFormat="1" ht="16.5" customHeight="1" x14ac:dyDescent="0.2">
      <c r="A24" s="3"/>
      <c r="B24" s="1563" t="s">
        <v>139</v>
      </c>
      <c r="C24" s="1556"/>
      <c r="D24" s="1556"/>
      <c r="E24" s="1556"/>
      <c r="F24" s="1556"/>
      <c r="G24" s="1556"/>
      <c r="H24" s="1557"/>
      <c r="I24" s="1567" t="s">
        <v>214</v>
      </c>
      <c r="J24" s="1568"/>
      <c r="K24" s="1568"/>
      <c r="L24" s="1569"/>
      <c r="M24" s="1570" t="s">
        <v>41</v>
      </c>
      <c r="N24" s="1568"/>
      <c r="O24" s="1568"/>
      <c r="P24" s="1568"/>
      <c r="Q24" s="1568"/>
      <c r="R24" s="1568"/>
      <c r="S24" s="1568"/>
      <c r="T24" s="1569"/>
      <c r="U24" s="20"/>
      <c r="V24" s="21"/>
      <c r="W24" s="21"/>
      <c r="X24" s="21"/>
      <c r="Y24" s="21"/>
      <c r="Z24" s="20"/>
      <c r="AA24" s="3"/>
    </row>
    <row r="25" spans="1:28" s="1" customFormat="1" ht="22.5" customHeight="1" x14ac:dyDescent="0.2">
      <c r="A25" s="3"/>
      <c r="B25" s="1564"/>
      <c r="C25" s="1565"/>
      <c r="D25" s="1565"/>
      <c r="E25" s="1565"/>
      <c r="F25" s="1565"/>
      <c r="G25" s="1565"/>
      <c r="H25" s="1566"/>
      <c r="I25" s="1571"/>
      <c r="J25" s="1572"/>
      <c r="K25" s="1572"/>
      <c r="L25" s="1573"/>
      <c r="M25" s="1574"/>
      <c r="N25" s="1572"/>
      <c r="O25" s="1572"/>
      <c r="P25" s="1572"/>
      <c r="Q25" s="1572"/>
      <c r="R25" s="1572"/>
      <c r="S25" s="1572"/>
      <c r="T25" s="1573"/>
      <c r="U25" s="20"/>
      <c r="V25" s="21"/>
      <c r="W25" s="21"/>
      <c r="X25" s="21"/>
      <c r="Y25" s="21"/>
      <c r="Z25" s="20"/>
      <c r="AA25" s="3"/>
    </row>
    <row r="26" spans="1:28" s="1" customFormat="1" ht="30" customHeight="1" x14ac:dyDescent="0.2">
      <c r="A26" s="3"/>
      <c r="B26" s="1553" t="s">
        <v>672</v>
      </c>
      <c r="C26" s="1554"/>
      <c r="D26" s="1554"/>
      <c r="E26" s="1554"/>
      <c r="F26" s="1554"/>
      <c r="G26" s="1554"/>
      <c r="H26" s="1555"/>
      <c r="I26" s="1534" t="s">
        <v>323</v>
      </c>
      <c r="J26" s="1534"/>
      <c r="K26" s="1534"/>
      <c r="L26" s="1534"/>
      <c r="M26" s="1534"/>
      <c r="N26" s="1534"/>
      <c r="O26" s="1534"/>
      <c r="P26" s="1534"/>
      <c r="Q26" s="1534"/>
      <c r="R26" s="1534"/>
      <c r="S26" s="1534"/>
      <c r="T26" s="1535"/>
      <c r="U26" s="20"/>
      <c r="V26" s="21"/>
      <c r="W26" s="21"/>
      <c r="X26" s="21"/>
      <c r="Y26" s="21"/>
      <c r="Z26" s="20"/>
      <c r="AA26" s="3"/>
    </row>
    <row r="27" spans="1:28" s="1" customFormat="1" ht="22.5" customHeight="1" x14ac:dyDescent="0.2">
      <c r="A27" s="3"/>
      <c r="B27" s="1527" t="s">
        <v>298</v>
      </c>
      <c r="C27" s="1528"/>
      <c r="D27" s="1528"/>
      <c r="E27" s="1528"/>
      <c r="F27" s="1528"/>
      <c r="G27" s="1528"/>
      <c r="H27" s="1529"/>
      <c r="I27" s="967"/>
      <c r="J27" s="968"/>
      <c r="K27" s="919" t="s">
        <v>562</v>
      </c>
      <c r="L27" s="968" t="s">
        <v>1503</v>
      </c>
      <c r="M27" s="968"/>
      <c r="N27" s="968"/>
      <c r="O27" s="968" t="s">
        <v>984</v>
      </c>
      <c r="P27" s="968"/>
      <c r="Q27" s="919" t="s">
        <v>562</v>
      </c>
      <c r="R27" s="968" t="s">
        <v>1505</v>
      </c>
      <c r="S27" s="968"/>
      <c r="T27" s="969"/>
      <c r="U27" s="20"/>
      <c r="V27" s="21"/>
      <c r="W27" s="21"/>
      <c r="X27" s="21"/>
      <c r="Y27" s="21"/>
      <c r="Z27" s="20"/>
      <c r="AA27" s="3"/>
    </row>
    <row r="28" spans="1:28" ht="10" customHeight="1" x14ac:dyDescent="0.2">
      <c r="A28" s="12"/>
      <c r="B28" s="13"/>
      <c r="C28" s="13"/>
      <c r="D28" s="13"/>
      <c r="E28" s="13"/>
      <c r="F28" s="13"/>
      <c r="G28" s="13"/>
      <c r="H28" s="13"/>
      <c r="I28" s="13"/>
      <c r="J28" s="810"/>
      <c r="K28" s="13"/>
      <c r="L28" s="13"/>
      <c r="M28" s="13"/>
      <c r="N28" s="13"/>
      <c r="O28" s="13"/>
      <c r="P28" s="13"/>
      <c r="Q28" s="13"/>
      <c r="R28" s="13"/>
      <c r="S28" s="13"/>
      <c r="T28" s="13"/>
      <c r="U28" s="810"/>
      <c r="V28" s="13"/>
      <c r="W28" s="13"/>
      <c r="X28" s="13"/>
      <c r="Y28" s="13"/>
      <c r="Z28" s="810"/>
      <c r="AA28" s="12"/>
    </row>
    <row r="29" spans="1:28" ht="21" customHeight="1" x14ac:dyDescent="0.2">
      <c r="A29" s="12" t="s">
        <v>194</v>
      </c>
      <c r="B29" s="13"/>
      <c r="C29" s="13"/>
      <c r="D29" s="13"/>
      <c r="E29" s="13"/>
      <c r="F29" s="13"/>
      <c r="G29" s="13"/>
      <c r="H29" s="13"/>
      <c r="I29" s="13"/>
      <c r="J29" s="810"/>
      <c r="K29" s="13"/>
      <c r="L29" s="13"/>
      <c r="M29" s="13"/>
      <c r="N29" s="13"/>
      <c r="O29" s="810"/>
      <c r="P29" s="13"/>
      <c r="Q29" s="13"/>
      <c r="R29" s="13"/>
      <c r="S29" s="13"/>
      <c r="T29" s="13"/>
    </row>
    <row r="30" spans="1:28" s="2" customFormat="1" ht="30" customHeight="1" x14ac:dyDescent="0.2">
      <c r="A30" s="3"/>
      <c r="B30" s="1553" t="s">
        <v>673</v>
      </c>
      <c r="C30" s="1556"/>
      <c r="D30" s="1556"/>
      <c r="E30" s="1556"/>
      <c r="F30" s="1556"/>
      <c r="G30" s="1556"/>
      <c r="H30" s="1557"/>
      <c r="I30" s="1558" t="s">
        <v>323</v>
      </c>
      <c r="J30" s="1558"/>
      <c r="K30" s="1558"/>
      <c r="L30" s="1558"/>
      <c r="M30" s="1558"/>
      <c r="N30" s="1558"/>
      <c r="O30" s="1558"/>
      <c r="P30" s="1558"/>
      <c r="Q30" s="1558"/>
      <c r="R30" s="1558"/>
      <c r="S30" s="1558"/>
      <c r="T30" s="1559"/>
    </row>
    <row r="31" spans="1:28" s="2" customFormat="1" ht="30" customHeight="1" x14ac:dyDescent="0.2">
      <c r="A31" s="3"/>
      <c r="B31" s="1530" t="s">
        <v>674</v>
      </c>
      <c r="C31" s="1528"/>
      <c r="D31" s="1528"/>
      <c r="E31" s="1528"/>
      <c r="F31" s="1528"/>
      <c r="G31" s="1528"/>
      <c r="H31" s="1529"/>
      <c r="I31" s="1534" t="s">
        <v>323</v>
      </c>
      <c r="J31" s="1534"/>
      <c r="K31" s="1534"/>
      <c r="L31" s="1534"/>
      <c r="M31" s="1534"/>
      <c r="N31" s="1534"/>
      <c r="O31" s="1534"/>
      <c r="P31" s="1534"/>
      <c r="Q31" s="1534"/>
      <c r="R31" s="1534"/>
      <c r="S31" s="1534"/>
      <c r="T31" s="1535"/>
    </row>
    <row r="32" spans="1:28" s="2" customFormat="1" ht="22.5" customHeight="1" x14ac:dyDescent="0.2">
      <c r="A32" s="3"/>
      <c r="B32" s="1527" t="s">
        <v>298</v>
      </c>
      <c r="C32" s="1528"/>
      <c r="D32" s="1528"/>
      <c r="E32" s="1528"/>
      <c r="F32" s="1528"/>
      <c r="G32" s="1528"/>
      <c r="H32" s="1529"/>
      <c r="I32" s="967"/>
      <c r="J32" s="968"/>
      <c r="K32" s="919" t="s">
        <v>562</v>
      </c>
      <c r="L32" s="968" t="s">
        <v>1503</v>
      </c>
      <c r="M32" s="968"/>
      <c r="N32" s="968"/>
      <c r="O32" s="968" t="s">
        <v>984</v>
      </c>
      <c r="P32" s="968"/>
      <c r="Q32" s="919" t="s">
        <v>562</v>
      </c>
      <c r="R32" s="968" t="s">
        <v>1505</v>
      </c>
      <c r="S32" s="968"/>
      <c r="T32" s="969"/>
    </row>
    <row r="33" spans="1:28" s="2" customFormat="1" ht="22.5" customHeight="1" x14ac:dyDescent="0.2">
      <c r="A33" s="3"/>
      <c r="B33" s="1548" t="s">
        <v>299</v>
      </c>
      <c r="C33" s="1548"/>
      <c r="D33" s="1548"/>
      <c r="E33" s="1548"/>
      <c r="F33" s="1548"/>
      <c r="G33" s="1548"/>
      <c r="H33" s="1548"/>
      <c r="I33" s="1535"/>
      <c r="J33" s="1549"/>
      <c r="K33" s="1549"/>
      <c r="L33" s="1549"/>
      <c r="M33" s="1549"/>
      <c r="N33" s="1549"/>
      <c r="O33" s="1549"/>
      <c r="P33" s="1549"/>
      <c r="Q33" s="1549"/>
      <c r="R33" s="1549"/>
      <c r="S33" s="1549"/>
      <c r="T33" s="1549"/>
      <c r="W33" s="19"/>
    </row>
    <row r="34" spans="1:28" s="2" customFormat="1" ht="12" customHeight="1" x14ac:dyDescent="0.2">
      <c r="A34" s="3"/>
      <c r="B34" s="179"/>
      <c r="C34" s="3"/>
      <c r="D34" s="3"/>
      <c r="E34" s="3"/>
      <c r="F34" s="3"/>
      <c r="G34" s="3"/>
      <c r="H34" s="3"/>
      <c r="I34" s="3"/>
      <c r="J34" s="3"/>
      <c r="K34" s="3"/>
      <c r="L34" s="3"/>
      <c r="M34" s="3"/>
      <c r="N34" s="3"/>
      <c r="O34" s="3"/>
      <c r="P34" s="3"/>
      <c r="Q34" s="3"/>
      <c r="R34" s="3"/>
      <c r="S34" s="3"/>
      <c r="T34" s="3"/>
      <c r="U34" s="3"/>
      <c r="V34" s="3"/>
      <c r="W34" s="3"/>
    </row>
    <row r="35" spans="1:28" ht="20.149999999999999" customHeight="1" x14ac:dyDescent="0.2">
      <c r="A35" s="1550" t="s">
        <v>195</v>
      </c>
      <c r="B35" s="1550"/>
      <c r="C35" s="1550"/>
      <c r="D35" s="1550"/>
      <c r="E35" s="1550"/>
      <c r="F35" s="1551"/>
      <c r="G35" s="1551"/>
      <c r="H35" s="1552"/>
      <c r="I35" s="1552"/>
      <c r="J35" s="17"/>
      <c r="K35" s="17"/>
      <c r="L35" s="17"/>
      <c r="M35" s="17"/>
      <c r="N35" s="17"/>
      <c r="O35" s="17"/>
      <c r="P35" s="17"/>
      <c r="Q35" s="17"/>
      <c r="R35" s="17"/>
      <c r="S35" s="17"/>
      <c r="T35" s="17"/>
      <c r="U35" s="17"/>
    </row>
    <row r="36" spans="1:28" s="1" customFormat="1" ht="24.75" customHeight="1" x14ac:dyDescent="0.2">
      <c r="A36" s="2"/>
      <c r="B36" s="1530" t="s">
        <v>1074</v>
      </c>
      <c r="C36" s="1531"/>
      <c r="D36" s="1531"/>
      <c r="E36" s="1531"/>
      <c r="F36" s="1531"/>
      <c r="G36" s="1531"/>
      <c r="H36" s="1531"/>
      <c r="I36" s="1531"/>
      <c r="J36" s="1531"/>
      <c r="K36" s="1531"/>
      <c r="L36" s="1531"/>
      <c r="M36" s="1531"/>
      <c r="N36" s="1531"/>
      <c r="O36" s="1531"/>
      <c r="P36" s="1531"/>
      <c r="Q36" s="1531"/>
      <c r="R36" s="1531"/>
      <c r="S36" s="1531"/>
      <c r="T36" s="1531"/>
      <c r="U36" s="1531"/>
      <c r="V36" s="1532"/>
      <c r="W36" s="919" t="s">
        <v>562</v>
      </c>
      <c r="X36" s="968" t="s">
        <v>1503</v>
      </c>
      <c r="Y36" s="968" t="s">
        <v>984</v>
      </c>
      <c r="Z36" s="919" t="s">
        <v>562</v>
      </c>
      <c r="AA36" s="968" t="s">
        <v>1505</v>
      </c>
      <c r="AB36" s="811"/>
    </row>
    <row r="37" spans="1:28" s="1" customFormat="1" ht="24" customHeight="1" x14ac:dyDescent="0.2">
      <c r="A37" s="2"/>
      <c r="B37" s="1527" t="s">
        <v>1075</v>
      </c>
      <c r="C37" s="1528"/>
      <c r="D37" s="1528"/>
      <c r="E37" s="1528"/>
      <c r="F37" s="1528"/>
      <c r="G37" s="1528"/>
      <c r="H37" s="1528"/>
      <c r="I37" s="1528"/>
      <c r="J37" s="1528"/>
      <c r="K37" s="1528"/>
      <c r="L37" s="1528"/>
      <c r="M37" s="1528"/>
      <c r="N37" s="1528"/>
      <c r="O37" s="1528"/>
      <c r="P37" s="1528"/>
      <c r="Q37" s="1528"/>
      <c r="R37" s="1528"/>
      <c r="S37" s="1528"/>
      <c r="T37" s="1528"/>
      <c r="U37" s="1528"/>
      <c r="V37" s="1529"/>
      <c r="W37" s="1533" t="s">
        <v>1076</v>
      </c>
      <c r="X37" s="1534"/>
      <c r="Y37" s="1534"/>
      <c r="Z37" s="1534"/>
      <c r="AA37" s="1534"/>
      <c r="AB37" s="1535"/>
    </row>
    <row r="38" spans="1:28" s="1" customFormat="1" ht="24" customHeight="1" x14ac:dyDescent="0.2">
      <c r="A38" s="2"/>
      <c r="B38" s="1527" t="s">
        <v>1077</v>
      </c>
      <c r="C38" s="1179"/>
      <c r="D38" s="1179"/>
      <c r="E38" s="1179"/>
      <c r="F38" s="1179"/>
      <c r="G38" s="1179"/>
      <c r="H38" s="1179"/>
      <c r="I38" s="1179"/>
      <c r="J38" s="1179"/>
      <c r="K38" s="1179"/>
      <c r="L38" s="1179"/>
      <c r="M38" s="1179"/>
      <c r="N38" s="1179"/>
      <c r="O38" s="1179"/>
      <c r="P38" s="1179"/>
      <c r="Q38" s="1179"/>
      <c r="R38" s="1179"/>
      <c r="S38" s="1179"/>
      <c r="T38" s="1179"/>
      <c r="U38" s="1179"/>
      <c r="V38" s="1008"/>
      <c r="W38" s="919" t="s">
        <v>562</v>
      </c>
      <c r="X38" s="968" t="s">
        <v>1503</v>
      </c>
      <c r="Y38" s="968" t="s">
        <v>984</v>
      </c>
      <c r="Z38" s="919" t="s">
        <v>562</v>
      </c>
      <c r="AA38" s="968" t="s">
        <v>1505</v>
      </c>
      <c r="AB38" s="811"/>
    </row>
    <row r="39" spans="1:28" s="1" customFormat="1" ht="18" customHeight="1" x14ac:dyDescent="0.2">
      <c r="A39" s="2"/>
      <c r="B39" s="1536" t="s">
        <v>251</v>
      </c>
      <c r="C39" s="1537"/>
      <c r="D39" s="1537"/>
      <c r="E39" s="1537"/>
      <c r="F39" s="1537"/>
      <c r="G39" s="1537"/>
      <c r="H39" s="1538"/>
      <c r="I39" s="1539" t="s">
        <v>1078</v>
      </c>
      <c r="J39" s="1540"/>
      <c r="K39" s="1540"/>
      <c r="L39" s="1540"/>
      <c r="M39" s="1540"/>
      <c r="N39" s="1540"/>
      <c r="O39" s="1540"/>
      <c r="P39" s="1540"/>
      <c r="Q39" s="1540"/>
      <c r="R39" s="1540"/>
      <c r="S39" s="1540"/>
      <c r="T39" s="1540"/>
      <c r="U39" s="1540"/>
      <c r="V39" s="1540"/>
      <c r="W39" s="1540"/>
      <c r="X39" s="1540"/>
      <c r="Y39" s="1540"/>
      <c r="Z39" s="1540"/>
      <c r="AA39" s="1540"/>
      <c r="AB39" s="1541"/>
    </row>
    <row r="40" spans="1:28" s="1" customFormat="1" ht="18" customHeight="1" x14ac:dyDescent="0.2">
      <c r="A40" s="2"/>
      <c r="B40" s="1542" t="s">
        <v>252</v>
      </c>
      <c r="C40" s="1543"/>
      <c r="D40" s="1543"/>
      <c r="E40" s="1543"/>
      <c r="F40" s="1543"/>
      <c r="G40" s="1543"/>
      <c r="H40" s="1544"/>
      <c r="I40" s="1545" t="s">
        <v>1079</v>
      </c>
      <c r="J40" s="1546"/>
      <c r="K40" s="1546"/>
      <c r="L40" s="1546"/>
      <c r="M40" s="1546"/>
      <c r="N40" s="1546"/>
      <c r="O40" s="1546"/>
      <c r="P40" s="1546"/>
      <c r="Q40" s="1546"/>
      <c r="R40" s="1546"/>
      <c r="S40" s="1546"/>
      <c r="T40" s="1546"/>
      <c r="U40" s="1546"/>
      <c r="V40" s="1546"/>
      <c r="W40" s="1546"/>
      <c r="X40" s="1546"/>
      <c r="Y40" s="1546"/>
      <c r="Z40" s="1546"/>
      <c r="AA40" s="1546"/>
      <c r="AB40" s="1547"/>
    </row>
    <row r="41" spans="1:28" s="1" customFormat="1" ht="24.5" customHeight="1" x14ac:dyDescent="0.2">
      <c r="A41" s="2"/>
      <c r="B41" s="1527" t="s">
        <v>959</v>
      </c>
      <c r="C41" s="1528"/>
      <c r="D41" s="1528"/>
      <c r="E41" s="1528"/>
      <c r="F41" s="1528"/>
      <c r="G41" s="1528"/>
      <c r="H41" s="1528"/>
      <c r="I41" s="1528"/>
      <c r="J41" s="1528"/>
      <c r="K41" s="1528"/>
      <c r="L41" s="1528"/>
      <c r="M41" s="1528"/>
      <c r="N41" s="1528"/>
      <c r="O41" s="1528"/>
      <c r="P41" s="1528"/>
      <c r="Q41" s="1528"/>
      <c r="R41" s="1528"/>
      <c r="S41" s="1528"/>
      <c r="T41" s="1528"/>
      <c r="U41" s="1528"/>
      <c r="V41" s="1529"/>
      <c r="W41" s="919" t="s">
        <v>562</v>
      </c>
      <c r="X41" s="968" t="s">
        <v>1503</v>
      </c>
      <c r="Y41" s="968" t="s">
        <v>984</v>
      </c>
      <c r="Z41" s="919" t="s">
        <v>562</v>
      </c>
      <c r="AA41" s="968" t="s">
        <v>1505</v>
      </c>
      <c r="AB41" s="811"/>
    </row>
    <row r="42" spans="1:28" s="1" customFormat="1" ht="24.5" customHeight="1" x14ac:dyDescent="0.2">
      <c r="A42" s="2"/>
      <c r="B42" s="1530" t="s">
        <v>960</v>
      </c>
      <c r="C42" s="1531"/>
      <c r="D42" s="1531"/>
      <c r="E42" s="1531"/>
      <c r="F42" s="1531"/>
      <c r="G42" s="1531"/>
      <c r="H42" s="1531"/>
      <c r="I42" s="1531"/>
      <c r="J42" s="1531"/>
      <c r="K42" s="1531"/>
      <c r="L42" s="1531"/>
      <c r="M42" s="1531"/>
      <c r="N42" s="1531"/>
      <c r="O42" s="1531"/>
      <c r="P42" s="1531"/>
      <c r="Q42" s="1531"/>
      <c r="R42" s="1531"/>
      <c r="S42" s="1531"/>
      <c r="T42" s="1531"/>
      <c r="U42" s="1531"/>
      <c r="V42" s="1532"/>
      <c r="W42" s="919" t="s">
        <v>562</v>
      </c>
      <c r="X42" s="968" t="s">
        <v>1503</v>
      </c>
      <c r="Y42" s="968" t="s">
        <v>984</v>
      </c>
      <c r="Z42" s="919" t="s">
        <v>562</v>
      </c>
      <c r="AA42" s="968" t="s">
        <v>1505</v>
      </c>
      <c r="AB42" s="811"/>
    </row>
    <row r="43" spans="1:28" s="1" customFormat="1" ht="24.5" customHeight="1" x14ac:dyDescent="0.2">
      <c r="A43" s="2"/>
      <c r="B43" s="1530" t="s">
        <v>958</v>
      </c>
      <c r="C43" s="1531"/>
      <c r="D43" s="1531"/>
      <c r="E43" s="1531"/>
      <c r="F43" s="1531"/>
      <c r="G43" s="1531"/>
      <c r="H43" s="1531"/>
      <c r="I43" s="1531"/>
      <c r="J43" s="1531"/>
      <c r="K43" s="1531"/>
      <c r="L43" s="1531"/>
      <c r="M43" s="1531"/>
      <c r="N43" s="1531"/>
      <c r="O43" s="1531"/>
      <c r="P43" s="1531"/>
      <c r="Q43" s="1531"/>
      <c r="R43" s="1531"/>
      <c r="S43" s="1531"/>
      <c r="T43" s="1531"/>
      <c r="U43" s="1531"/>
      <c r="V43" s="1532"/>
      <c r="W43" s="919" t="s">
        <v>562</v>
      </c>
      <c r="X43" s="968" t="s">
        <v>1503</v>
      </c>
      <c r="Y43" s="968" t="s">
        <v>984</v>
      </c>
      <c r="Z43" s="919" t="s">
        <v>562</v>
      </c>
      <c r="AA43" s="968" t="s">
        <v>1505</v>
      </c>
      <c r="AB43" s="811"/>
    </row>
    <row r="44" spans="1:28" ht="12" customHeight="1" x14ac:dyDescent="0.2"/>
    <row r="45" spans="1:28" s="808" customFormat="1" ht="19.5" customHeight="1" x14ac:dyDescent="0.2">
      <c r="A45" s="12" t="s">
        <v>966</v>
      </c>
      <c r="B45" s="809"/>
      <c r="C45" s="809"/>
    </row>
    <row r="46" spans="1:28" s="808" customFormat="1" ht="24.75" customHeight="1" x14ac:dyDescent="0.2">
      <c r="A46" s="12"/>
      <c r="B46" s="1530" t="s">
        <v>961</v>
      </c>
      <c r="C46" s="1531"/>
      <c r="D46" s="1531"/>
      <c r="E46" s="1531"/>
      <c r="F46" s="1531"/>
      <c r="G46" s="1531"/>
      <c r="H46" s="1531"/>
      <c r="I46" s="1531"/>
      <c r="J46" s="1531"/>
      <c r="K46" s="1531"/>
      <c r="L46" s="1531"/>
      <c r="M46" s="1531"/>
      <c r="N46" s="1531"/>
      <c r="O46" s="1531"/>
      <c r="P46" s="1531"/>
      <c r="Q46" s="1532"/>
      <c r="R46" s="919" t="s">
        <v>562</v>
      </c>
      <c r="S46" s="968" t="s">
        <v>1503</v>
      </c>
      <c r="T46" s="968" t="s">
        <v>984</v>
      </c>
      <c r="U46" s="919" t="s">
        <v>562</v>
      </c>
      <c r="V46" s="968" t="s">
        <v>1505</v>
      </c>
      <c r="W46" s="811"/>
    </row>
    <row r="47" spans="1:28" s="808" customFormat="1" ht="24.75" customHeight="1" x14ac:dyDescent="0.2">
      <c r="A47" s="12"/>
      <c r="B47" s="1527" t="s">
        <v>962</v>
      </c>
      <c r="C47" s="1528"/>
      <c r="D47" s="1528"/>
      <c r="E47" s="1528"/>
      <c r="F47" s="1528"/>
      <c r="G47" s="1528"/>
      <c r="H47" s="1528"/>
      <c r="I47" s="1528"/>
      <c r="J47" s="1528"/>
      <c r="K47" s="1528"/>
      <c r="L47" s="1528"/>
      <c r="M47" s="1528"/>
      <c r="N47" s="1528"/>
      <c r="O47" s="1528"/>
      <c r="P47" s="1528"/>
      <c r="Q47" s="1529"/>
      <c r="R47" s="919" t="s">
        <v>562</v>
      </c>
      <c r="S47" s="968" t="s">
        <v>1503</v>
      </c>
      <c r="T47" s="968" t="s">
        <v>984</v>
      </c>
      <c r="U47" s="919" t="s">
        <v>562</v>
      </c>
      <c r="V47" s="968" t="s">
        <v>1505</v>
      </c>
      <c r="W47" s="811"/>
    </row>
    <row r="48" spans="1:28" s="808" customFormat="1" ht="24.75" customHeight="1" x14ac:dyDescent="0.2">
      <c r="A48" s="12"/>
      <c r="B48" s="1530" t="s">
        <v>959</v>
      </c>
      <c r="C48" s="1531"/>
      <c r="D48" s="1531"/>
      <c r="E48" s="1531"/>
      <c r="F48" s="1531"/>
      <c r="G48" s="1531"/>
      <c r="H48" s="1531"/>
      <c r="I48" s="1531"/>
      <c r="J48" s="1531"/>
      <c r="K48" s="1531"/>
      <c r="L48" s="1531"/>
      <c r="M48" s="1531"/>
      <c r="N48" s="1531"/>
      <c r="O48" s="1531"/>
      <c r="P48" s="1531"/>
      <c r="Q48" s="1532"/>
      <c r="R48" s="919" t="s">
        <v>562</v>
      </c>
      <c r="S48" s="968" t="s">
        <v>1503</v>
      </c>
      <c r="T48" s="968" t="s">
        <v>984</v>
      </c>
      <c r="U48" s="919" t="s">
        <v>562</v>
      </c>
      <c r="V48" s="968" t="s">
        <v>1505</v>
      </c>
      <c r="W48" s="811"/>
    </row>
    <row r="49" spans="1:28" s="808" customFormat="1" ht="24.75" customHeight="1" x14ac:dyDescent="0.2">
      <c r="A49" s="12"/>
      <c r="B49" s="1503" t="s">
        <v>963</v>
      </c>
      <c r="C49" s="1504"/>
      <c r="D49" s="1504"/>
      <c r="E49" s="1504"/>
      <c r="F49" s="1504"/>
      <c r="G49" s="1504"/>
      <c r="H49" s="1505"/>
      <c r="I49" s="1524" t="s">
        <v>964</v>
      </c>
      <c r="J49" s="1524"/>
      <c r="K49" s="1524"/>
      <c r="L49" s="1524"/>
      <c r="M49" s="1506"/>
      <c r="N49" s="1507"/>
      <c r="O49" s="1507"/>
      <c r="P49" s="1507"/>
      <c r="Q49" s="1507"/>
      <c r="R49" s="1507"/>
      <c r="S49" s="1507"/>
      <c r="T49" s="1507"/>
      <c r="U49" s="1507"/>
      <c r="V49" s="1507"/>
      <c r="W49" s="1508"/>
    </row>
    <row r="50" spans="1:28" ht="19.5" customHeight="1" x14ac:dyDescent="0.2">
      <c r="A50" s="12"/>
    </row>
    <row r="51" spans="1:28" ht="19.5" customHeight="1" x14ac:dyDescent="0.2">
      <c r="A51" s="12" t="s">
        <v>968</v>
      </c>
    </row>
    <row r="52" spans="1:28" ht="24.75" customHeight="1" x14ac:dyDescent="0.2">
      <c r="B52" s="1518" t="s">
        <v>962</v>
      </c>
      <c r="C52" s="1519"/>
      <c r="D52" s="1519"/>
      <c r="E52" s="1519"/>
      <c r="F52" s="1519"/>
      <c r="G52" s="1519"/>
      <c r="H52" s="1519"/>
      <c r="I52" s="1519"/>
      <c r="J52" s="1519"/>
      <c r="K52" s="1519"/>
      <c r="L52" s="1519"/>
      <c r="M52" s="1519"/>
      <c r="N52" s="1519"/>
      <c r="O52" s="1519"/>
      <c r="P52" s="1519"/>
      <c r="Q52" s="1519"/>
      <c r="R52" s="1519"/>
      <c r="S52" s="1519"/>
      <c r="T52" s="1519"/>
      <c r="U52" s="1519"/>
      <c r="V52" s="1525"/>
      <c r="W52" s="919" t="s">
        <v>562</v>
      </c>
      <c r="X52" s="968" t="s">
        <v>1503</v>
      </c>
      <c r="Y52" s="968" t="s">
        <v>984</v>
      </c>
      <c r="Z52" s="919" t="s">
        <v>562</v>
      </c>
      <c r="AA52" s="968" t="s">
        <v>1505</v>
      </c>
      <c r="AB52" s="811"/>
    </row>
    <row r="53" spans="1:28" ht="24.75" customHeight="1" x14ac:dyDescent="0.2">
      <c r="B53" s="1526" t="s">
        <v>1080</v>
      </c>
      <c r="C53" s="1179"/>
      <c r="D53" s="1179"/>
      <c r="E53" s="1179"/>
      <c r="F53" s="1179"/>
      <c r="G53" s="1179"/>
      <c r="H53" s="1179"/>
      <c r="I53" s="1179"/>
      <c r="J53" s="1179"/>
      <c r="K53" s="1179"/>
      <c r="L53" s="1179"/>
      <c r="M53" s="1179"/>
      <c r="N53" s="1179"/>
      <c r="O53" s="1179"/>
      <c r="P53" s="1179"/>
      <c r="Q53" s="1179"/>
      <c r="R53" s="1179"/>
      <c r="S53" s="1179"/>
      <c r="T53" s="1179"/>
      <c r="U53" s="1179"/>
      <c r="V53" s="1008"/>
      <c r="W53" s="919" t="s">
        <v>562</v>
      </c>
      <c r="X53" s="968" t="s">
        <v>1503</v>
      </c>
      <c r="Y53" s="968" t="s">
        <v>984</v>
      </c>
      <c r="Z53" s="919" t="s">
        <v>562</v>
      </c>
      <c r="AA53" s="968" t="s">
        <v>1505</v>
      </c>
      <c r="AB53" s="811"/>
    </row>
    <row r="54" spans="1:28" ht="24.75" customHeight="1" x14ac:dyDescent="0.2">
      <c r="B54" s="1518" t="s">
        <v>1081</v>
      </c>
      <c r="C54" s="1519"/>
      <c r="D54" s="1519"/>
      <c r="E54" s="1519"/>
      <c r="F54" s="1519"/>
      <c r="G54" s="1519"/>
      <c r="H54" s="1519"/>
      <c r="I54" s="1519"/>
      <c r="J54" s="1519"/>
      <c r="K54" s="1519"/>
      <c r="L54" s="1519"/>
      <c r="M54" s="1519"/>
      <c r="N54" s="1519"/>
      <c r="O54" s="1519"/>
      <c r="P54" s="1519"/>
      <c r="Q54" s="1519"/>
      <c r="R54" s="1519"/>
      <c r="S54" s="1519"/>
      <c r="T54" s="1519"/>
      <c r="U54" s="1519"/>
      <c r="V54" s="1525"/>
      <c r="W54" s="919" t="s">
        <v>562</v>
      </c>
      <c r="X54" s="968" t="s">
        <v>1503</v>
      </c>
      <c r="Y54" s="968" t="s">
        <v>984</v>
      </c>
      <c r="Z54" s="919" t="s">
        <v>562</v>
      </c>
      <c r="AA54" s="968" t="s">
        <v>1505</v>
      </c>
      <c r="AB54" s="811"/>
    </row>
    <row r="55" spans="1:28" ht="24.75" customHeight="1" x14ac:dyDescent="0.2">
      <c r="B55" s="1518" t="s">
        <v>967</v>
      </c>
      <c r="C55" s="1519"/>
      <c r="D55" s="1519"/>
      <c r="E55" s="1519"/>
      <c r="F55" s="1519"/>
      <c r="G55" s="1519"/>
      <c r="H55" s="1519"/>
      <c r="I55" s="1519"/>
      <c r="J55" s="1519"/>
      <c r="K55" s="1520" t="s">
        <v>964</v>
      </c>
      <c r="L55" s="1520"/>
      <c r="M55" s="1520"/>
      <c r="N55" s="1520"/>
      <c r="O55" s="1520"/>
      <c r="P55" s="1520"/>
      <c r="Q55" s="1520"/>
      <c r="R55" s="1520"/>
      <c r="S55" s="1520"/>
      <c r="T55" s="1520"/>
      <c r="U55" s="1520"/>
      <c r="V55" s="1520"/>
      <c r="W55" s="1520"/>
      <c r="X55" s="1520"/>
      <c r="Y55" s="1520"/>
      <c r="Z55" s="1520"/>
      <c r="AA55" s="1520"/>
      <c r="AB55" s="1520"/>
    </row>
    <row r="56" spans="1:28" ht="19.5" customHeight="1" x14ac:dyDescent="0.2">
      <c r="A56" s="12"/>
    </row>
    <row r="57" spans="1:28" ht="19.5" customHeight="1" x14ac:dyDescent="0.2">
      <c r="A57" s="12" t="s">
        <v>969</v>
      </c>
    </row>
    <row r="58" spans="1:28" ht="19.5" customHeight="1" thickBot="1" x14ac:dyDescent="0.25">
      <c r="C58" s="1521" t="s">
        <v>687</v>
      </c>
      <c r="D58" s="1522"/>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3"/>
    </row>
    <row r="59" spans="1:28" ht="19.5" customHeight="1" thickTop="1" x14ac:dyDescent="0.2">
      <c r="C59" s="1512" t="s">
        <v>678</v>
      </c>
      <c r="D59" s="1513"/>
      <c r="E59" s="1513"/>
      <c r="F59" s="1513"/>
      <c r="G59" s="1513"/>
      <c r="H59" s="1513"/>
      <c r="I59" s="1513"/>
      <c r="J59" s="1513"/>
      <c r="K59" s="1513"/>
      <c r="L59" s="1513"/>
      <c r="M59" s="1513"/>
      <c r="N59" s="1513"/>
      <c r="O59" s="1513"/>
      <c r="P59" s="1513"/>
      <c r="Q59" s="1513"/>
      <c r="R59" s="1513"/>
      <c r="S59" s="1513"/>
      <c r="T59" s="1513"/>
      <c r="U59" s="1513"/>
      <c r="V59" s="1513"/>
      <c r="W59" s="1513"/>
      <c r="X59" s="1513"/>
      <c r="Y59" s="1513"/>
      <c r="Z59" s="1514"/>
    </row>
    <row r="60" spans="1:28" ht="21.75" customHeight="1" x14ac:dyDescent="0.2">
      <c r="C60" s="1503" t="s">
        <v>679</v>
      </c>
      <c r="D60" s="1505"/>
      <c r="E60" s="1503" t="s">
        <v>683</v>
      </c>
      <c r="F60" s="1504"/>
      <c r="G60" s="1504"/>
      <c r="H60" s="1504"/>
      <c r="I60" s="1505"/>
      <c r="J60" s="1503" t="s">
        <v>684</v>
      </c>
      <c r="K60" s="1504"/>
      <c r="L60" s="1504"/>
      <c r="M60" s="1505"/>
      <c r="N60" s="1503" t="s">
        <v>685</v>
      </c>
      <c r="O60" s="1504"/>
      <c r="P60" s="1504"/>
      <c r="Q60" s="1504"/>
      <c r="R60" s="1505"/>
      <c r="S60" s="1503" t="s">
        <v>686</v>
      </c>
      <c r="T60" s="1504"/>
      <c r="U60" s="1504"/>
      <c r="V60" s="1504"/>
      <c r="W60" s="1504"/>
      <c r="X60" s="1504"/>
      <c r="Y60" s="1504"/>
      <c r="Z60" s="1505"/>
    </row>
    <row r="61" spans="1:28" ht="30" customHeight="1" x14ac:dyDescent="0.2">
      <c r="C61" s="1515"/>
      <c r="D61" s="1516"/>
      <c r="E61" s="1515"/>
      <c r="F61" s="1517"/>
      <c r="G61" s="1517"/>
      <c r="H61" s="1517"/>
      <c r="I61" s="1516"/>
      <c r="J61" s="1515"/>
      <c r="K61" s="1517"/>
      <c r="L61" s="1517"/>
      <c r="M61" s="1516"/>
      <c r="N61" s="1515"/>
      <c r="O61" s="1517"/>
      <c r="P61" s="1517"/>
      <c r="Q61" s="1517"/>
      <c r="R61" s="1516"/>
      <c r="S61" s="1515"/>
      <c r="T61" s="1517"/>
      <c r="U61" s="1517"/>
      <c r="V61" s="1517"/>
      <c r="W61" s="1517"/>
      <c r="X61" s="1517"/>
      <c r="Y61" s="1517"/>
      <c r="Z61" s="1516"/>
    </row>
    <row r="62" spans="1:28" ht="30" customHeight="1" x14ac:dyDescent="0.2">
      <c r="C62" s="813"/>
      <c r="D62" s="814"/>
      <c r="E62" s="813"/>
      <c r="F62" s="815"/>
      <c r="G62" s="815"/>
      <c r="H62" s="815"/>
      <c r="I62" s="814"/>
      <c r="J62" s="813"/>
      <c r="K62" s="815"/>
      <c r="L62" s="815"/>
      <c r="M62" s="814"/>
      <c r="N62" s="813"/>
      <c r="O62" s="815"/>
      <c r="P62" s="815"/>
      <c r="Q62" s="815"/>
      <c r="R62" s="814"/>
      <c r="S62" s="813"/>
      <c r="T62" s="815"/>
      <c r="U62" s="815"/>
      <c r="V62" s="815"/>
      <c r="W62" s="815"/>
      <c r="X62" s="815"/>
      <c r="Y62" s="815"/>
      <c r="Z62" s="814"/>
    </row>
    <row r="63" spans="1:28" ht="30" customHeight="1" x14ac:dyDescent="0.2">
      <c r="C63" s="1515"/>
      <c r="D63" s="1516"/>
      <c r="E63" s="1515"/>
      <c r="F63" s="1517"/>
      <c r="G63" s="1517"/>
      <c r="H63" s="1517"/>
      <c r="I63" s="1516"/>
      <c r="J63" s="1515"/>
      <c r="K63" s="1517"/>
      <c r="L63" s="1517"/>
      <c r="M63" s="1516"/>
      <c r="N63" s="1515"/>
      <c r="O63" s="1517"/>
      <c r="P63" s="1517"/>
      <c r="Q63" s="1517"/>
      <c r="R63" s="1516"/>
      <c r="S63" s="1515"/>
      <c r="T63" s="1517"/>
      <c r="U63" s="1517"/>
      <c r="V63" s="1517"/>
      <c r="W63" s="1517"/>
      <c r="X63" s="1517"/>
      <c r="Y63" s="1517"/>
      <c r="Z63" s="1516"/>
    </row>
    <row r="64" spans="1:28" ht="30" customHeight="1" thickBot="1" x14ac:dyDescent="0.25">
      <c r="C64" s="1509"/>
      <c r="D64" s="1510"/>
      <c r="E64" s="1509"/>
      <c r="F64" s="1511"/>
      <c r="G64" s="1511"/>
      <c r="H64" s="1511"/>
      <c r="I64" s="1510"/>
      <c r="J64" s="1509"/>
      <c r="K64" s="1511"/>
      <c r="L64" s="1511"/>
      <c r="M64" s="1510"/>
      <c r="N64" s="1509"/>
      <c r="O64" s="1511"/>
      <c r="P64" s="1511"/>
      <c r="Q64" s="1511"/>
      <c r="R64" s="1510"/>
      <c r="S64" s="1509"/>
      <c r="T64" s="1511"/>
      <c r="U64" s="1511"/>
      <c r="V64" s="1511"/>
      <c r="W64" s="1511"/>
      <c r="X64" s="1511"/>
      <c r="Y64" s="1511"/>
      <c r="Z64" s="1510"/>
    </row>
    <row r="65" spans="3:26" ht="19.5" customHeight="1" thickTop="1" x14ac:dyDescent="0.2">
      <c r="C65" s="1512" t="s">
        <v>680</v>
      </c>
      <c r="D65" s="151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4"/>
    </row>
    <row r="66" spans="3:26" ht="34" customHeight="1" x14ac:dyDescent="0.2">
      <c r="C66" s="1503" t="s">
        <v>681</v>
      </c>
      <c r="D66" s="1504"/>
      <c r="E66" s="1504"/>
      <c r="F66" s="1504"/>
      <c r="G66" s="1504"/>
      <c r="H66" s="1504"/>
      <c r="I66" s="1505"/>
      <c r="J66" s="1506"/>
      <c r="K66" s="1507"/>
      <c r="L66" s="1507"/>
      <c r="M66" s="1507"/>
      <c r="N66" s="1507"/>
      <c r="O66" s="1507"/>
      <c r="P66" s="1507"/>
      <c r="Q66" s="1507"/>
      <c r="R66" s="1507"/>
      <c r="S66" s="1507"/>
      <c r="T66" s="1507"/>
      <c r="U66" s="1507"/>
      <c r="V66" s="1507"/>
      <c r="W66" s="1507"/>
      <c r="X66" s="1507"/>
      <c r="Y66" s="1507"/>
      <c r="Z66" s="1508"/>
    </row>
    <row r="67" spans="3:26" ht="105.5" customHeight="1" x14ac:dyDescent="0.2">
      <c r="C67" s="1503" t="s">
        <v>682</v>
      </c>
      <c r="D67" s="1504"/>
      <c r="E67" s="1504"/>
      <c r="F67" s="1504"/>
      <c r="G67" s="1504"/>
      <c r="H67" s="1504"/>
      <c r="I67" s="1505"/>
      <c r="J67" s="1506"/>
      <c r="K67" s="1507"/>
      <c r="L67" s="1507"/>
      <c r="M67" s="1507"/>
      <c r="N67" s="1507"/>
      <c r="O67" s="1507"/>
      <c r="P67" s="1507"/>
      <c r="Q67" s="1507"/>
      <c r="R67" s="1507"/>
      <c r="S67" s="1507"/>
      <c r="T67" s="1507"/>
      <c r="U67" s="1507"/>
      <c r="V67" s="1507"/>
      <c r="W67" s="1507"/>
      <c r="X67" s="1507"/>
      <c r="Y67" s="1507"/>
      <c r="Z67" s="1508"/>
    </row>
    <row r="68" spans="3:26" ht="19.5" customHeight="1" x14ac:dyDescent="0.2">
      <c r="C68" s="808"/>
      <c r="D68" s="808"/>
      <c r="E68" s="808"/>
      <c r="F68" s="808"/>
      <c r="G68" s="808"/>
      <c r="H68" s="808"/>
      <c r="I68" s="808"/>
      <c r="J68" s="808"/>
      <c r="K68" s="808"/>
      <c r="L68" s="808"/>
      <c r="M68" s="808"/>
      <c r="N68" s="808"/>
      <c r="O68" s="808"/>
      <c r="P68" s="808"/>
      <c r="Q68" s="808"/>
      <c r="R68" s="808"/>
      <c r="S68" s="808"/>
      <c r="T68" s="808"/>
      <c r="U68" s="808"/>
      <c r="V68" s="808"/>
      <c r="W68" s="808"/>
      <c r="X68" s="808"/>
      <c r="Y68" s="808"/>
      <c r="Z68" s="808"/>
    </row>
    <row r="69" spans="3:26" ht="19.5" customHeight="1" x14ac:dyDescent="0.2"/>
    <row r="70" spans="3:26" ht="19.5" customHeight="1" x14ac:dyDescent="0.2"/>
  </sheetData>
  <mergeCells count="123">
    <mergeCell ref="B4:G4"/>
    <mergeCell ref="H4:S4"/>
    <mergeCell ref="T4:W4"/>
    <mergeCell ref="X4:AB4"/>
    <mergeCell ref="B5:G5"/>
    <mergeCell ref="H5:S5"/>
    <mergeCell ref="T5:W5"/>
    <mergeCell ref="X5:AB5"/>
    <mergeCell ref="B2:G2"/>
    <mergeCell ref="H2:S2"/>
    <mergeCell ref="T2:W2"/>
    <mergeCell ref="X2:AB2"/>
    <mergeCell ref="B3:G3"/>
    <mergeCell ref="H3:S3"/>
    <mergeCell ref="T3:W3"/>
    <mergeCell ref="X3:AB3"/>
    <mergeCell ref="B6:AB6"/>
    <mergeCell ref="B7:G7"/>
    <mergeCell ref="H7:S7"/>
    <mergeCell ref="T7:W7"/>
    <mergeCell ref="X7:AB7"/>
    <mergeCell ref="B8:G8"/>
    <mergeCell ref="H8:S8"/>
    <mergeCell ref="T8:W8"/>
    <mergeCell ref="X8:AB8"/>
    <mergeCell ref="B15:D15"/>
    <mergeCell ref="E15:G15"/>
    <mergeCell ref="H15:O15"/>
    <mergeCell ref="B16:U16"/>
    <mergeCell ref="B19:J19"/>
    <mergeCell ref="K19:S19"/>
    <mergeCell ref="T19:AB19"/>
    <mergeCell ref="B9:G9"/>
    <mergeCell ref="H9:S9"/>
    <mergeCell ref="T9:W9"/>
    <mergeCell ref="X9:AB9"/>
    <mergeCell ref="C11:AB11"/>
    <mergeCell ref="B12:AA12"/>
    <mergeCell ref="T20:V20"/>
    <mergeCell ref="W20:Y20"/>
    <mergeCell ref="Z20:AB20"/>
    <mergeCell ref="B21:D21"/>
    <mergeCell ref="E21:G21"/>
    <mergeCell ref="H21:J21"/>
    <mergeCell ref="K21:M21"/>
    <mergeCell ref="N21:P21"/>
    <mergeCell ref="Q21:S21"/>
    <mergeCell ref="T21:V21"/>
    <mergeCell ref="B20:D20"/>
    <mergeCell ref="E20:G20"/>
    <mergeCell ref="H20:J20"/>
    <mergeCell ref="K20:M20"/>
    <mergeCell ref="N20:P20"/>
    <mergeCell ref="Q20:S20"/>
    <mergeCell ref="B26:H26"/>
    <mergeCell ref="I26:T26"/>
    <mergeCell ref="B27:H27"/>
    <mergeCell ref="B30:H30"/>
    <mergeCell ref="I30:T30"/>
    <mergeCell ref="B31:H31"/>
    <mergeCell ref="I31:T31"/>
    <mergeCell ref="W21:Y21"/>
    <mergeCell ref="Z21:AB21"/>
    <mergeCell ref="B22:AB22"/>
    <mergeCell ref="B24:H25"/>
    <mergeCell ref="I24:L24"/>
    <mergeCell ref="M24:T24"/>
    <mergeCell ref="I25:L25"/>
    <mergeCell ref="M25:T25"/>
    <mergeCell ref="W37:AB37"/>
    <mergeCell ref="B38:V38"/>
    <mergeCell ref="B39:H39"/>
    <mergeCell ref="I39:AB39"/>
    <mergeCell ref="B40:H40"/>
    <mergeCell ref="I40:AB40"/>
    <mergeCell ref="B32:H32"/>
    <mergeCell ref="B33:H33"/>
    <mergeCell ref="I33:T33"/>
    <mergeCell ref="A35:I35"/>
    <mergeCell ref="B36:V36"/>
    <mergeCell ref="B37:V37"/>
    <mergeCell ref="B49:H49"/>
    <mergeCell ref="I49:L49"/>
    <mergeCell ref="M49:W49"/>
    <mergeCell ref="B52:V52"/>
    <mergeCell ref="B53:V53"/>
    <mergeCell ref="B54:V54"/>
    <mergeCell ref="B41:V41"/>
    <mergeCell ref="B42:V42"/>
    <mergeCell ref="B43:V43"/>
    <mergeCell ref="B46:Q46"/>
    <mergeCell ref="B47:Q47"/>
    <mergeCell ref="B48:Q48"/>
    <mergeCell ref="B55:J55"/>
    <mergeCell ref="K55:O55"/>
    <mergeCell ref="P55:AB55"/>
    <mergeCell ref="C58:Z58"/>
    <mergeCell ref="C59:Z59"/>
    <mergeCell ref="C60:D60"/>
    <mergeCell ref="E60:I60"/>
    <mergeCell ref="J60:M60"/>
    <mergeCell ref="N60:R60"/>
    <mergeCell ref="S60:Z60"/>
    <mergeCell ref="C61:D61"/>
    <mergeCell ref="E61:I61"/>
    <mergeCell ref="J61:M61"/>
    <mergeCell ref="N61:R61"/>
    <mergeCell ref="S61:Z61"/>
    <mergeCell ref="C63:D63"/>
    <mergeCell ref="E63:I63"/>
    <mergeCell ref="J63:M63"/>
    <mergeCell ref="N63:R63"/>
    <mergeCell ref="S63:Z63"/>
    <mergeCell ref="C66:I66"/>
    <mergeCell ref="J66:Z66"/>
    <mergeCell ref="C67:I67"/>
    <mergeCell ref="J67:Z67"/>
    <mergeCell ref="C64:D64"/>
    <mergeCell ref="E64:I64"/>
    <mergeCell ref="J64:M64"/>
    <mergeCell ref="N64:R64"/>
    <mergeCell ref="S64:Z64"/>
    <mergeCell ref="C65:Z65"/>
  </mergeCells>
  <phoneticPr fontId="5"/>
  <dataValidations count="1">
    <dataValidation type="list" allowBlank="1" showInputMessage="1" showErrorMessage="1" sqref="K27 Q27 K32 Q32 W36 Z36 W38 Z38 W41:W43 Z41:Z43 R46:R48 U46:U48 W52:W54 Z52:Z54">
      <formula1>"□,■"</formula1>
    </dataValidation>
  </dataValidations>
  <pageMargins left="0.78740157480314965" right="0.59055118110236227" top="0.78740157480314965" bottom="0.59055118110236227" header="0.51181102362204722" footer="0.39370078740157483"/>
  <pageSetup paperSize="9" scale="99" fitToHeight="0" orientation="portrait" r:id="rId1"/>
  <headerFooter alignWithMargins="0">
    <oddFooter>&amp;C4</oddFooter>
  </headerFooter>
  <rowBreaks count="1" manualBreakCount="1">
    <brk id="44"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AA82"/>
  <sheetViews>
    <sheetView showGridLines="0" view="pageBreakPreview" zoomScale="116" zoomScaleNormal="48" zoomScaleSheetLayoutView="116" workbookViewId="0">
      <selection activeCell="D23" sqref="D23:I23"/>
    </sheetView>
  </sheetViews>
  <sheetFormatPr defaultColWidth="9" defaultRowHeight="12" x14ac:dyDescent="0.2"/>
  <cols>
    <col min="1" max="1" width="1.26953125" style="18" customWidth="1"/>
    <col min="2" max="2" width="12.453125" style="18" customWidth="1"/>
    <col min="3" max="3" width="29.7265625" style="18" customWidth="1"/>
    <col min="4" max="4" width="6.81640625" style="18" customWidth="1"/>
    <col min="5" max="8" width="4.90625" style="18" customWidth="1"/>
    <col min="9" max="9" width="2.81640625" style="18" customWidth="1"/>
    <col min="10" max="10" width="1.81640625" style="18" customWidth="1"/>
    <col min="11" max="11" width="13.1796875" style="18" customWidth="1"/>
    <col min="12" max="28" width="3.26953125" style="18" customWidth="1"/>
    <col min="29" max="16384" width="9" style="18"/>
  </cols>
  <sheetData>
    <row r="1" spans="1:27" ht="20.149999999999999" customHeight="1" x14ac:dyDescent="0.2">
      <c r="A1" s="1642" t="s">
        <v>52</v>
      </c>
      <c r="B1" s="1643"/>
      <c r="C1" s="1643"/>
      <c r="D1" s="527"/>
      <c r="E1" s="527"/>
      <c r="F1" s="527"/>
      <c r="G1" s="527"/>
      <c r="H1" s="527"/>
      <c r="I1" s="527"/>
      <c r="J1" s="527"/>
      <c r="K1" s="527"/>
      <c r="L1" s="527"/>
      <c r="M1" s="527"/>
      <c r="N1" s="527"/>
      <c r="O1" s="528"/>
      <c r="P1" s="528"/>
      <c r="Q1" s="528"/>
      <c r="R1" s="528"/>
      <c r="S1" s="528"/>
      <c r="T1" s="528"/>
      <c r="U1" s="528"/>
      <c r="V1" s="528"/>
      <c r="W1" s="528"/>
      <c r="X1" s="528"/>
      <c r="Y1" s="528"/>
      <c r="Z1" s="528"/>
    </row>
    <row r="2" spans="1:27" ht="14.25" customHeight="1" x14ac:dyDescent="0.2">
      <c r="A2" s="32" t="s">
        <v>161</v>
      </c>
      <c r="B2" s="527"/>
      <c r="C2" s="527"/>
      <c r="D2" s="527"/>
      <c r="E2" s="527"/>
      <c r="F2" s="527"/>
      <c r="G2" s="527"/>
      <c r="H2" s="527"/>
      <c r="I2" s="527"/>
      <c r="J2" s="527"/>
      <c r="Q2" s="528"/>
      <c r="R2" s="528"/>
      <c r="S2" s="528"/>
      <c r="T2" s="528"/>
      <c r="U2" s="528"/>
      <c r="V2" s="528"/>
      <c r="W2" s="528"/>
      <c r="X2" s="528"/>
      <c r="Y2" s="528"/>
      <c r="Z2" s="529"/>
      <c r="AA2" s="28"/>
    </row>
    <row r="3" spans="1:27" ht="21" customHeight="1" x14ac:dyDescent="0.2">
      <c r="A3" s="527"/>
      <c r="B3" s="1695" t="s">
        <v>324</v>
      </c>
      <c r="C3" s="1695"/>
      <c r="D3" s="1646"/>
      <c r="E3" s="1696"/>
      <c r="F3" s="1021"/>
      <c r="G3" s="1021"/>
      <c r="H3" s="1021"/>
      <c r="I3" s="1685"/>
      <c r="J3" s="527"/>
      <c r="K3" s="1668"/>
      <c r="L3" s="1668"/>
      <c r="Q3" s="528"/>
      <c r="R3" s="528"/>
      <c r="S3" s="528"/>
      <c r="T3" s="528"/>
      <c r="U3" s="528"/>
      <c r="V3" s="528"/>
      <c r="W3" s="528"/>
      <c r="X3" s="528"/>
      <c r="Y3" s="528"/>
      <c r="Z3" s="529"/>
    </row>
    <row r="4" spans="1:27" ht="14.25" customHeight="1" x14ac:dyDescent="0.2">
      <c r="A4" s="527"/>
      <c r="B4" s="33" t="s">
        <v>160</v>
      </c>
      <c r="C4" s="531"/>
      <c r="D4" s="530"/>
      <c r="E4" s="530"/>
      <c r="F4" s="530"/>
      <c r="G4" s="530"/>
      <c r="H4" s="530"/>
      <c r="I4" s="527"/>
      <c r="J4" s="527"/>
      <c r="K4" s="817"/>
      <c r="L4" s="817"/>
      <c r="Q4" s="528"/>
      <c r="R4" s="528"/>
      <c r="S4" s="528"/>
      <c r="T4" s="528"/>
      <c r="U4" s="528"/>
      <c r="V4" s="528"/>
      <c r="W4" s="528"/>
      <c r="X4" s="528"/>
      <c r="Y4" s="528"/>
      <c r="Z4" s="529"/>
    </row>
    <row r="5" spans="1:27" ht="14.25" customHeight="1" x14ac:dyDescent="0.2">
      <c r="A5" s="527"/>
      <c r="B5" s="33"/>
      <c r="C5" s="531"/>
      <c r="D5" s="530"/>
      <c r="E5" s="530"/>
      <c r="F5" s="530"/>
      <c r="G5" s="530"/>
      <c r="H5" s="530"/>
      <c r="I5" s="527"/>
      <c r="J5" s="527"/>
      <c r="K5" s="817"/>
      <c r="L5" s="817"/>
      <c r="Q5" s="528"/>
      <c r="R5" s="528"/>
      <c r="S5" s="528"/>
      <c r="T5" s="528"/>
      <c r="U5" s="528"/>
      <c r="V5" s="528"/>
      <c r="W5" s="528"/>
      <c r="X5" s="528"/>
      <c r="Y5" s="528"/>
      <c r="Z5" s="529"/>
    </row>
    <row r="6" spans="1:27" ht="14.25" customHeight="1" x14ac:dyDescent="0.2">
      <c r="A6" s="32" t="s">
        <v>1082</v>
      </c>
      <c r="B6" s="527"/>
      <c r="C6" s="531"/>
      <c r="D6" s="530"/>
      <c r="E6" s="530"/>
      <c r="F6" s="530"/>
      <c r="G6" s="530"/>
      <c r="H6" s="530"/>
      <c r="I6" s="527"/>
      <c r="J6" s="527"/>
      <c r="K6" s="817"/>
      <c r="L6" s="817"/>
      <c r="Q6" s="528"/>
      <c r="R6" s="528"/>
      <c r="S6" s="528"/>
      <c r="T6" s="528"/>
      <c r="U6" s="528"/>
      <c r="V6" s="528"/>
      <c r="W6" s="528"/>
      <c r="X6" s="528"/>
      <c r="Y6" s="528"/>
      <c r="Z6" s="529"/>
    </row>
    <row r="7" spans="1:27" ht="57" customHeight="1" x14ac:dyDescent="0.2">
      <c r="A7" s="527"/>
      <c r="B7" s="532" t="s">
        <v>164</v>
      </c>
      <c r="C7" s="1644"/>
      <c r="D7" s="1687"/>
      <c r="E7" s="1687"/>
      <c r="F7" s="1021"/>
      <c r="G7" s="1021"/>
      <c r="H7" s="1021"/>
      <c r="I7" s="1685"/>
      <c r="J7" s="527"/>
      <c r="K7" s="817"/>
      <c r="L7" s="817"/>
      <c r="Q7" s="528"/>
      <c r="R7" s="528"/>
      <c r="S7" s="528"/>
      <c r="T7" s="528"/>
      <c r="U7" s="528"/>
      <c r="V7" s="528"/>
      <c r="W7" s="528"/>
      <c r="X7" s="528"/>
      <c r="Y7" s="528"/>
      <c r="Z7" s="529"/>
    </row>
    <row r="8" spans="1:27" ht="7.5" customHeight="1" x14ac:dyDescent="0.2">
      <c r="A8" s="527"/>
      <c r="B8" s="30"/>
      <c r="C8" s="527"/>
      <c r="D8" s="527"/>
      <c r="E8" s="527"/>
      <c r="F8" s="527"/>
      <c r="G8" s="527"/>
      <c r="H8" s="527"/>
      <c r="I8" s="527"/>
      <c r="J8" s="527"/>
      <c r="Q8" s="528"/>
      <c r="R8" s="528"/>
      <c r="S8" s="528"/>
      <c r="T8" s="528"/>
      <c r="U8" s="528"/>
      <c r="V8" s="528"/>
      <c r="W8" s="528"/>
      <c r="X8" s="528"/>
      <c r="Y8" s="528"/>
      <c r="Z8" s="529"/>
      <c r="AA8" s="29"/>
    </row>
    <row r="9" spans="1:27" ht="7.5" customHeight="1" x14ac:dyDescent="0.2">
      <c r="A9" s="527"/>
      <c r="B9" s="30"/>
      <c r="C9" s="527"/>
      <c r="D9" s="527"/>
      <c r="E9" s="527"/>
      <c r="F9" s="527"/>
      <c r="G9" s="527"/>
      <c r="H9" s="527"/>
      <c r="I9" s="527"/>
      <c r="J9" s="527"/>
      <c r="Q9" s="528"/>
      <c r="R9" s="528"/>
      <c r="S9" s="528"/>
      <c r="T9" s="528"/>
      <c r="U9" s="528"/>
      <c r="V9" s="528"/>
      <c r="W9" s="528"/>
      <c r="X9" s="528"/>
      <c r="Y9" s="528"/>
      <c r="Z9" s="529"/>
      <c r="AA9" s="29"/>
    </row>
    <row r="10" spans="1:27" ht="13" x14ac:dyDescent="0.2">
      <c r="A10" s="32" t="s">
        <v>1083</v>
      </c>
      <c r="B10" s="527"/>
      <c r="C10" s="527"/>
      <c r="D10" s="527"/>
      <c r="E10" s="527"/>
      <c r="F10" s="527"/>
      <c r="G10" s="527"/>
      <c r="H10" s="527"/>
      <c r="I10" s="527"/>
      <c r="J10" s="527"/>
      <c r="Q10" s="528"/>
      <c r="R10" s="528"/>
      <c r="S10" s="528"/>
      <c r="T10" s="528"/>
      <c r="U10" s="528"/>
      <c r="V10" s="528"/>
      <c r="W10" s="528"/>
      <c r="X10" s="528"/>
      <c r="Y10" s="528"/>
      <c r="Z10" s="528"/>
    </row>
    <row r="11" spans="1:27" ht="21" customHeight="1" x14ac:dyDescent="0.2">
      <c r="A11" s="527"/>
      <c r="B11" s="1697" t="s">
        <v>1084</v>
      </c>
      <c r="C11" s="1021"/>
      <c r="D11" s="1021"/>
      <c r="E11" s="1021"/>
      <c r="F11" s="1021"/>
      <c r="G11" s="1021"/>
      <c r="H11" s="1021"/>
      <c r="I11" s="1685"/>
      <c r="J11" s="527"/>
    </row>
    <row r="12" spans="1:27" ht="21" customHeight="1" x14ac:dyDescent="0.2">
      <c r="A12" s="527"/>
      <c r="B12" s="1689" t="s">
        <v>1085</v>
      </c>
      <c r="C12" s="1690"/>
      <c r="D12" s="917" t="s">
        <v>562</v>
      </c>
      <c r="E12" s="970" t="s">
        <v>1506</v>
      </c>
      <c r="F12" s="971" t="s">
        <v>1456</v>
      </c>
      <c r="G12" s="919" t="s">
        <v>562</v>
      </c>
      <c r="H12" s="972" t="s">
        <v>1507</v>
      </c>
      <c r="I12" s="973"/>
      <c r="J12" s="527"/>
    </row>
    <row r="13" spans="1:27" ht="21" customHeight="1" x14ac:dyDescent="0.2">
      <c r="A13" s="527"/>
      <c r="B13" s="1689" t="s">
        <v>1086</v>
      </c>
      <c r="C13" s="1690"/>
      <c r="D13" s="917" t="s">
        <v>562</v>
      </c>
      <c r="E13" s="970" t="s">
        <v>1506</v>
      </c>
      <c r="F13" s="971" t="s">
        <v>1456</v>
      </c>
      <c r="G13" s="919" t="s">
        <v>562</v>
      </c>
      <c r="H13" s="972" t="s">
        <v>1507</v>
      </c>
      <c r="I13" s="973"/>
      <c r="J13" s="527"/>
    </row>
    <row r="14" spans="1:27" ht="7.5" customHeight="1" x14ac:dyDescent="0.2">
      <c r="A14" s="527"/>
      <c r="B14" s="527"/>
      <c r="C14" s="527"/>
      <c r="D14" s="527"/>
      <c r="E14" s="527"/>
      <c r="F14" s="527"/>
      <c r="G14" s="527"/>
      <c r="H14" s="527"/>
      <c r="I14" s="527"/>
      <c r="J14" s="527"/>
    </row>
    <row r="15" spans="1:27" ht="7.5" customHeight="1" x14ac:dyDescent="0.2">
      <c r="A15" s="527"/>
      <c r="B15" s="527"/>
      <c r="C15" s="527"/>
      <c r="D15" s="527"/>
      <c r="E15" s="527"/>
      <c r="F15" s="527"/>
      <c r="G15" s="527"/>
      <c r="H15" s="527"/>
      <c r="I15" s="527"/>
      <c r="J15" s="527"/>
    </row>
    <row r="16" spans="1:27" ht="7.5" customHeight="1" x14ac:dyDescent="0.2">
      <c r="A16" s="527"/>
      <c r="B16" s="527"/>
      <c r="C16" s="527"/>
      <c r="D16" s="527"/>
      <c r="E16" s="527"/>
      <c r="F16" s="527"/>
      <c r="G16" s="527"/>
      <c r="H16" s="527"/>
      <c r="I16" s="527"/>
      <c r="J16" s="527"/>
    </row>
    <row r="17" spans="1:14" ht="14.5" customHeight="1" x14ac:dyDescent="0.2">
      <c r="A17" s="183" t="s">
        <v>1087</v>
      </c>
      <c r="B17" s="527"/>
      <c r="C17" s="527"/>
      <c r="D17" s="527"/>
      <c r="E17" s="527"/>
      <c r="F17" s="527"/>
      <c r="G17" s="527"/>
      <c r="H17" s="527"/>
      <c r="I17" s="527"/>
      <c r="J17" s="527"/>
    </row>
    <row r="18" spans="1:14" ht="30" customHeight="1" x14ac:dyDescent="0.2">
      <c r="A18" s="527"/>
      <c r="B18" s="1691" t="s">
        <v>675</v>
      </c>
      <c r="C18" s="1692"/>
      <c r="D18" s="917" t="s">
        <v>562</v>
      </c>
      <c r="E18" s="970" t="s">
        <v>1506</v>
      </c>
      <c r="F18" s="971" t="s">
        <v>1456</v>
      </c>
      <c r="G18" s="919" t="s">
        <v>562</v>
      </c>
      <c r="H18" s="972" t="s">
        <v>1507</v>
      </c>
      <c r="I18" s="973"/>
      <c r="J18" s="527"/>
    </row>
    <row r="19" spans="1:14" ht="25" customHeight="1" x14ac:dyDescent="0.2">
      <c r="A19" s="527"/>
      <c r="B19" s="1691" t="s">
        <v>1088</v>
      </c>
      <c r="C19" s="1692"/>
      <c r="D19" s="917" t="s">
        <v>562</v>
      </c>
      <c r="E19" s="970" t="s">
        <v>1506</v>
      </c>
      <c r="F19" s="971" t="s">
        <v>1456</v>
      </c>
      <c r="G19" s="919" t="s">
        <v>562</v>
      </c>
      <c r="H19" s="972" t="s">
        <v>1507</v>
      </c>
      <c r="I19" s="973"/>
      <c r="J19" s="527"/>
    </row>
    <row r="20" spans="1:14" ht="27" customHeight="1" x14ac:dyDescent="0.2">
      <c r="A20" s="527"/>
      <c r="B20" s="1693" t="s">
        <v>970</v>
      </c>
      <c r="C20" s="1694"/>
      <c r="D20" s="917" t="s">
        <v>562</v>
      </c>
      <c r="E20" s="970" t="s">
        <v>1506</v>
      </c>
      <c r="F20" s="971" t="s">
        <v>1456</v>
      </c>
      <c r="G20" s="919" t="s">
        <v>562</v>
      </c>
      <c r="H20" s="972" t="s">
        <v>1507</v>
      </c>
      <c r="I20" s="973"/>
      <c r="J20" s="527"/>
    </row>
    <row r="21" spans="1:14" ht="26" customHeight="1" x14ac:dyDescent="0.2">
      <c r="A21" s="527"/>
      <c r="B21" s="1693" t="s">
        <v>1089</v>
      </c>
      <c r="C21" s="1694"/>
      <c r="D21" s="917" t="s">
        <v>562</v>
      </c>
      <c r="E21" s="970" t="s">
        <v>1506</v>
      </c>
      <c r="F21" s="971" t="s">
        <v>1456</v>
      </c>
      <c r="G21" s="919" t="s">
        <v>562</v>
      </c>
      <c r="H21" s="972" t="s">
        <v>1507</v>
      </c>
      <c r="I21" s="973"/>
      <c r="J21" s="527"/>
    </row>
    <row r="22" spans="1:14" ht="21" customHeight="1" x14ac:dyDescent="0.2">
      <c r="A22" s="527"/>
      <c r="B22" s="1686" t="s">
        <v>676</v>
      </c>
      <c r="C22" s="1686"/>
      <c r="D22" s="917" t="s">
        <v>562</v>
      </c>
      <c r="E22" s="970" t="s">
        <v>1506</v>
      </c>
      <c r="F22" s="971" t="s">
        <v>1456</v>
      </c>
      <c r="G22" s="919" t="s">
        <v>562</v>
      </c>
      <c r="H22" s="972" t="s">
        <v>1507</v>
      </c>
      <c r="I22" s="973"/>
      <c r="J22" s="527"/>
    </row>
    <row r="23" spans="1:14" ht="52" customHeight="1" x14ac:dyDescent="0.2">
      <c r="A23" s="32" t="s">
        <v>677</v>
      </c>
      <c r="B23" s="1686"/>
      <c r="C23" s="1686"/>
      <c r="D23" s="1644"/>
      <c r="E23" s="1687"/>
      <c r="F23" s="1021"/>
      <c r="G23" s="1021"/>
      <c r="H23" s="1021"/>
      <c r="I23" s="1685"/>
      <c r="J23" s="527"/>
    </row>
    <row r="24" spans="1:14" ht="7.5" customHeight="1" x14ac:dyDescent="0.2">
      <c r="A24" s="527"/>
      <c r="B24" s="527"/>
      <c r="C24" s="527"/>
      <c r="D24" s="527"/>
      <c r="E24" s="527"/>
      <c r="F24" s="527"/>
      <c r="G24" s="527"/>
      <c r="H24" s="527"/>
      <c r="I24" s="527"/>
      <c r="J24" s="527"/>
      <c r="K24" s="527"/>
      <c r="L24" s="527"/>
      <c r="M24" s="527"/>
      <c r="N24" s="527"/>
    </row>
    <row r="25" spans="1:14" ht="7.5" customHeight="1" x14ac:dyDescent="0.2">
      <c r="A25" s="527"/>
      <c r="B25" s="527"/>
      <c r="C25" s="527"/>
      <c r="D25" s="527"/>
      <c r="E25" s="527"/>
      <c r="F25" s="527"/>
      <c r="G25" s="527"/>
      <c r="H25" s="527"/>
      <c r="I25" s="527"/>
      <c r="J25" s="527"/>
      <c r="K25" s="527"/>
      <c r="L25" s="527"/>
      <c r="M25" s="527"/>
      <c r="N25" s="527"/>
    </row>
    <row r="26" spans="1:14" ht="20.5" customHeight="1" x14ac:dyDescent="0.2">
      <c r="A26" s="527"/>
      <c r="B26" s="533" t="s">
        <v>1090</v>
      </c>
      <c r="C26" s="527"/>
      <c r="D26" s="527"/>
      <c r="E26" s="527"/>
      <c r="F26" s="527"/>
      <c r="G26" s="527"/>
      <c r="H26" s="527"/>
      <c r="I26" s="527"/>
      <c r="J26" s="527"/>
      <c r="K26" s="527"/>
      <c r="L26" s="527"/>
      <c r="M26" s="527"/>
      <c r="N26" s="527"/>
    </row>
    <row r="27" spans="1:14" ht="30.5" customHeight="1" x14ac:dyDescent="0.2">
      <c r="A27" s="527"/>
      <c r="B27" s="1683" t="s">
        <v>163</v>
      </c>
      <c r="C27" s="1688"/>
      <c r="D27" s="1688"/>
      <c r="E27" s="1684" t="s">
        <v>162</v>
      </c>
      <c r="F27" s="1021"/>
      <c r="G27" s="1021"/>
      <c r="H27" s="1021"/>
      <c r="I27" s="1685"/>
      <c r="J27" s="527"/>
      <c r="K27" s="527"/>
      <c r="L27" s="527"/>
      <c r="M27" s="527"/>
      <c r="N27" s="527"/>
    </row>
    <row r="28" spans="1:14" ht="35.5" customHeight="1" x14ac:dyDescent="0.2">
      <c r="A28" s="527"/>
      <c r="B28" s="1634"/>
      <c r="C28" s="1634"/>
      <c r="D28" s="1634"/>
      <c r="E28" s="1677"/>
      <c r="F28" s="1229"/>
      <c r="G28" s="1229"/>
      <c r="H28" s="1229"/>
      <c r="I28" s="1678"/>
      <c r="J28" s="527"/>
      <c r="K28" s="527"/>
      <c r="L28" s="527"/>
      <c r="M28" s="527"/>
      <c r="N28" s="527"/>
    </row>
    <row r="29" spans="1:14" ht="35.5" customHeight="1" x14ac:dyDescent="0.2">
      <c r="A29" s="527"/>
      <c r="B29" s="1634"/>
      <c r="C29" s="1634"/>
      <c r="D29" s="1634"/>
      <c r="E29" s="1677"/>
      <c r="F29" s="1229"/>
      <c r="G29" s="1229"/>
      <c r="H29" s="1229"/>
      <c r="I29" s="1678"/>
      <c r="J29" s="527"/>
      <c r="K29" s="527"/>
      <c r="L29" s="527"/>
      <c r="M29" s="527"/>
      <c r="N29" s="527"/>
    </row>
    <row r="30" spans="1:14" ht="33" customHeight="1" x14ac:dyDescent="0.2">
      <c r="A30" s="527"/>
      <c r="B30" s="1634"/>
      <c r="C30" s="1634"/>
      <c r="D30" s="1634"/>
      <c r="E30" s="1677"/>
      <c r="F30" s="1229"/>
      <c r="G30" s="1229"/>
      <c r="H30" s="1229"/>
      <c r="I30" s="1678"/>
      <c r="J30" s="527"/>
      <c r="K30" s="527"/>
      <c r="L30" s="527"/>
      <c r="M30" s="527"/>
      <c r="N30" s="527"/>
    </row>
    <row r="31" spans="1:14" ht="10.5" customHeight="1" x14ac:dyDescent="0.2">
      <c r="A31" s="527"/>
      <c r="B31" s="527"/>
      <c r="C31" s="527"/>
      <c r="D31" s="527"/>
      <c r="E31" s="527"/>
      <c r="F31" s="527"/>
      <c r="G31" s="527"/>
      <c r="H31" s="527"/>
      <c r="I31" s="527"/>
      <c r="J31" s="527"/>
      <c r="K31" s="527"/>
      <c r="L31" s="527"/>
      <c r="M31" s="527"/>
      <c r="N31" s="527"/>
    </row>
    <row r="32" spans="1:14" ht="21" customHeight="1" x14ac:dyDescent="0.2">
      <c r="A32" s="527"/>
      <c r="B32" s="533" t="s">
        <v>1091</v>
      </c>
      <c r="C32" s="527"/>
      <c r="D32" s="527"/>
      <c r="E32" s="527"/>
      <c r="F32" s="527"/>
      <c r="G32" s="527"/>
      <c r="H32" s="527"/>
      <c r="I32" s="527"/>
      <c r="J32" s="527"/>
      <c r="K32" s="527"/>
      <c r="L32" s="527"/>
      <c r="M32" s="527"/>
      <c r="N32" s="527"/>
    </row>
    <row r="33" spans="1:27" ht="26.5" customHeight="1" x14ac:dyDescent="0.2">
      <c r="A33" s="527"/>
      <c r="B33" s="1683" t="s">
        <v>163</v>
      </c>
      <c r="C33" s="1683"/>
      <c r="D33" s="1683"/>
      <c r="E33" s="1684" t="s">
        <v>162</v>
      </c>
      <c r="F33" s="1021"/>
      <c r="G33" s="1021"/>
      <c r="H33" s="1021"/>
      <c r="I33" s="1685"/>
      <c r="J33" s="527"/>
      <c r="K33" s="527"/>
      <c r="L33" s="527"/>
      <c r="M33" s="527"/>
      <c r="N33" s="527"/>
    </row>
    <row r="34" spans="1:27" ht="32.5" customHeight="1" x14ac:dyDescent="0.2">
      <c r="A34" s="527"/>
      <c r="B34" s="1676"/>
      <c r="C34" s="1676"/>
      <c r="D34" s="1676"/>
      <c r="E34" s="1677"/>
      <c r="F34" s="1229"/>
      <c r="G34" s="1229"/>
      <c r="H34" s="1229"/>
      <c r="I34" s="1678"/>
      <c r="J34" s="527"/>
      <c r="K34" s="527"/>
      <c r="L34" s="527"/>
      <c r="M34" s="527"/>
      <c r="N34" s="527"/>
    </row>
    <row r="35" spans="1:27" ht="32.5" customHeight="1" x14ac:dyDescent="0.2">
      <c r="A35" s="527"/>
      <c r="B35" s="1634"/>
      <c r="C35" s="1634"/>
      <c r="D35" s="1634"/>
      <c r="E35" s="1677"/>
      <c r="F35" s="1229"/>
      <c r="G35" s="1229"/>
      <c r="H35" s="1229"/>
      <c r="I35" s="1678"/>
      <c r="J35" s="527"/>
      <c r="K35" s="527"/>
      <c r="L35" s="527"/>
      <c r="M35" s="527"/>
      <c r="N35" s="527"/>
    </row>
    <row r="36" spans="1:27" ht="7.5" customHeight="1" x14ac:dyDescent="0.2">
      <c r="A36" s="527"/>
      <c r="B36" s="527"/>
      <c r="C36" s="527"/>
      <c r="D36" s="527"/>
      <c r="E36" s="527"/>
      <c r="F36" s="527"/>
      <c r="G36" s="527"/>
      <c r="H36" s="527"/>
      <c r="I36" s="527"/>
      <c r="J36" s="527"/>
      <c r="K36" s="527"/>
      <c r="L36" s="527"/>
      <c r="M36" s="527"/>
      <c r="N36" s="527"/>
    </row>
    <row r="37" spans="1:27" ht="9" customHeight="1" x14ac:dyDescent="0.2">
      <c r="B37" s="535"/>
      <c r="C37" s="531"/>
      <c r="D37" s="531"/>
      <c r="E37" s="531"/>
      <c r="F37" s="530"/>
      <c r="G37" s="530"/>
      <c r="H37" s="530"/>
    </row>
    <row r="38" spans="1:27" ht="11.25" customHeight="1" x14ac:dyDescent="0.2">
      <c r="B38" s="535"/>
      <c r="C38" s="531"/>
      <c r="D38" s="531"/>
      <c r="E38" s="531"/>
      <c r="F38" s="530"/>
      <c r="G38" s="530"/>
      <c r="H38" s="530"/>
    </row>
    <row r="39" spans="1:27" ht="22.5" customHeight="1" x14ac:dyDescent="0.2">
      <c r="A39" s="1679" t="s">
        <v>971</v>
      </c>
      <c r="B39" s="1680"/>
      <c r="C39" s="1680"/>
      <c r="D39" s="1680"/>
      <c r="E39" s="1680"/>
      <c r="F39" s="1049"/>
      <c r="G39" s="1049"/>
      <c r="H39" s="1049"/>
      <c r="I39" s="1049"/>
      <c r="J39" s="1049"/>
    </row>
    <row r="40" spans="1:27" ht="22.5" customHeight="1" x14ac:dyDescent="0.2">
      <c r="A40" s="820"/>
      <c r="B40" s="821"/>
      <c r="C40" s="821"/>
      <c r="D40" s="821"/>
      <c r="E40" s="821"/>
      <c r="F40" s="530"/>
      <c r="G40" s="530"/>
      <c r="H40" s="530"/>
    </row>
    <row r="41" spans="1:27" ht="27" customHeight="1" x14ac:dyDescent="0.2">
      <c r="A41" s="1681" t="s">
        <v>1092</v>
      </c>
      <c r="B41" s="1682"/>
      <c r="C41" s="1682"/>
      <c r="D41" s="1682"/>
      <c r="E41" s="1682"/>
      <c r="F41" s="1049"/>
      <c r="G41" s="1049"/>
      <c r="H41" s="1049"/>
      <c r="I41" s="1049"/>
      <c r="J41" s="527"/>
      <c r="Q41" s="528"/>
      <c r="R41" s="528"/>
      <c r="S41" s="528"/>
      <c r="T41" s="528"/>
      <c r="U41" s="528"/>
      <c r="V41" s="528"/>
      <c r="W41" s="528"/>
      <c r="X41" s="528"/>
      <c r="Y41" s="528"/>
      <c r="Z41" s="529"/>
      <c r="AA41" s="28"/>
    </row>
    <row r="42" spans="1:27" ht="21.75" customHeight="1" x14ac:dyDescent="0.2">
      <c r="A42" s="527"/>
      <c r="B42" s="1663" t="s">
        <v>476</v>
      </c>
      <c r="C42" s="1664"/>
      <c r="D42" s="917" t="s">
        <v>562</v>
      </c>
      <c r="E42" s="970" t="s">
        <v>1506</v>
      </c>
      <c r="F42" s="971" t="s">
        <v>1456</v>
      </c>
      <c r="G42" s="919" t="s">
        <v>562</v>
      </c>
      <c r="H42" s="972" t="s">
        <v>1507</v>
      </c>
      <c r="I42" s="973"/>
      <c r="J42" s="527"/>
    </row>
    <row r="43" spans="1:27" ht="21.75" customHeight="1" x14ac:dyDescent="0.2">
      <c r="A43" s="32"/>
      <c r="B43" s="536" t="s">
        <v>478</v>
      </c>
      <c r="C43" s="527"/>
      <c r="D43" s="527"/>
      <c r="E43" s="527"/>
      <c r="F43" s="527"/>
      <c r="G43" s="527"/>
      <c r="H43" s="527"/>
      <c r="I43" s="527"/>
      <c r="J43" s="527"/>
      <c r="Q43" s="528"/>
      <c r="R43" s="528"/>
      <c r="S43" s="528"/>
      <c r="T43" s="528"/>
      <c r="U43" s="528"/>
      <c r="V43" s="528"/>
      <c r="W43" s="528"/>
      <c r="X43" s="528"/>
      <c r="Y43" s="528"/>
      <c r="Z43" s="529"/>
      <c r="AA43" s="28"/>
    </row>
    <row r="44" spans="1:27" ht="21.75" customHeight="1" x14ac:dyDescent="0.2">
      <c r="B44" s="531"/>
      <c r="C44" s="531"/>
      <c r="D44" s="530"/>
      <c r="E44" s="530"/>
      <c r="F44" s="530"/>
      <c r="G44" s="530"/>
      <c r="H44" s="530"/>
    </row>
    <row r="45" spans="1:27" ht="13.5" customHeight="1" x14ac:dyDescent="0.2">
      <c r="A45" s="32" t="s">
        <v>477</v>
      </c>
      <c r="B45" s="527"/>
      <c r="C45" s="527"/>
      <c r="D45" s="527"/>
      <c r="E45" s="527"/>
      <c r="F45" s="527"/>
      <c r="G45" s="527"/>
      <c r="H45" s="527"/>
      <c r="I45" s="527"/>
      <c r="J45" s="527"/>
      <c r="Q45" s="528"/>
      <c r="R45" s="528"/>
      <c r="S45" s="528"/>
      <c r="T45" s="528"/>
      <c r="U45" s="528"/>
      <c r="V45" s="528"/>
      <c r="W45" s="528"/>
      <c r="X45" s="528"/>
      <c r="Y45" s="528"/>
      <c r="Z45" s="529"/>
      <c r="AA45" s="28"/>
    </row>
    <row r="46" spans="1:27" ht="30.75" customHeight="1" x14ac:dyDescent="0.2">
      <c r="A46" s="527"/>
      <c r="B46" s="537"/>
      <c r="C46" s="187" t="s">
        <v>479</v>
      </c>
      <c r="D46" s="1665" t="s">
        <v>473</v>
      </c>
      <c r="E46" s="1666"/>
      <c r="F46" s="1667"/>
      <c r="G46" s="1667"/>
      <c r="H46" s="1667"/>
      <c r="I46" s="1667"/>
      <c r="J46" s="1668"/>
      <c r="K46" s="1668"/>
      <c r="P46" s="528"/>
      <c r="Q46" s="528"/>
      <c r="R46" s="528"/>
      <c r="S46" s="528"/>
      <c r="T46" s="528"/>
      <c r="U46" s="528"/>
      <c r="V46" s="528"/>
      <c r="W46" s="528"/>
      <c r="X46" s="528"/>
      <c r="Y46" s="529"/>
    </row>
    <row r="47" spans="1:27" ht="26.25" customHeight="1" x14ac:dyDescent="0.2">
      <c r="A47" s="527"/>
      <c r="B47" s="537"/>
      <c r="C47" s="186" t="s">
        <v>706</v>
      </c>
      <c r="D47" s="1669" t="s">
        <v>706</v>
      </c>
      <c r="E47" s="1670"/>
      <c r="F47" s="1667"/>
      <c r="G47" s="1667"/>
      <c r="H47" s="1667"/>
      <c r="I47" s="1667"/>
      <c r="J47" s="817"/>
      <c r="K47" s="817"/>
      <c r="P47" s="528"/>
      <c r="Q47" s="528"/>
      <c r="R47" s="528"/>
      <c r="S47" s="528"/>
      <c r="T47" s="528"/>
      <c r="U47" s="528"/>
      <c r="V47" s="528"/>
      <c r="W47" s="528"/>
      <c r="X47" s="528"/>
      <c r="Y47" s="529"/>
    </row>
    <row r="48" spans="1:27" ht="21" hidden="1" customHeight="1" x14ac:dyDescent="0.2">
      <c r="A48" s="527"/>
      <c r="B48" s="816" t="s">
        <v>304</v>
      </c>
      <c r="C48" s="819" t="s">
        <v>469</v>
      </c>
      <c r="D48" s="538" t="s">
        <v>469</v>
      </c>
      <c r="E48" s="819" t="s">
        <v>469</v>
      </c>
      <c r="F48" s="819"/>
      <c r="G48" s="819"/>
      <c r="H48" s="534"/>
      <c r="I48" s="534"/>
      <c r="J48" s="817"/>
      <c r="K48" s="817"/>
      <c r="P48" s="528"/>
      <c r="Q48" s="528"/>
      <c r="R48" s="528"/>
      <c r="S48" s="528"/>
      <c r="T48" s="528"/>
      <c r="U48" s="528"/>
      <c r="V48" s="528"/>
      <c r="W48" s="528"/>
      <c r="X48" s="528"/>
      <c r="Y48" s="529"/>
    </row>
    <row r="49" spans="1:25" ht="21" hidden="1" customHeight="1" x14ac:dyDescent="0.2">
      <c r="A49" s="527"/>
      <c r="B49" s="816" t="s">
        <v>305</v>
      </c>
      <c r="C49" s="819" t="s">
        <v>469</v>
      </c>
      <c r="D49" s="538" t="s">
        <v>469</v>
      </c>
      <c r="E49" s="819" t="s">
        <v>469</v>
      </c>
      <c r="F49" s="819"/>
      <c r="G49" s="819"/>
      <c r="H49" s="534"/>
      <c r="I49" s="534"/>
      <c r="J49" s="817"/>
      <c r="K49" s="817"/>
      <c r="P49" s="528"/>
      <c r="Q49" s="528"/>
      <c r="R49" s="528"/>
      <c r="S49" s="528"/>
      <c r="T49" s="528"/>
      <c r="U49" s="528"/>
      <c r="V49" s="528"/>
      <c r="W49" s="528"/>
      <c r="X49" s="528"/>
      <c r="Y49" s="529"/>
    </row>
    <row r="50" spans="1:25" ht="31" customHeight="1" x14ac:dyDescent="0.2">
      <c r="A50" s="527"/>
      <c r="B50" s="341" t="s">
        <v>972</v>
      </c>
      <c r="C50" s="819" t="s">
        <v>469</v>
      </c>
      <c r="D50" s="1671" t="s">
        <v>469</v>
      </c>
      <c r="E50" s="1634"/>
      <c r="F50" s="1667"/>
      <c r="G50" s="1667"/>
      <c r="H50" s="1667"/>
      <c r="I50" s="1667"/>
      <c r="J50" s="817"/>
      <c r="K50" s="817"/>
      <c r="P50" s="528"/>
      <c r="Q50" s="528"/>
      <c r="R50" s="528"/>
      <c r="S50" s="528"/>
      <c r="T50" s="528"/>
      <c r="U50" s="528"/>
      <c r="V50" s="528"/>
      <c r="W50" s="528"/>
      <c r="X50" s="528"/>
      <c r="Y50" s="529"/>
    </row>
    <row r="51" spans="1:25" ht="20.25" customHeight="1" x14ac:dyDescent="0.2">
      <c r="B51" s="536" t="s">
        <v>253</v>
      </c>
      <c r="C51" s="531"/>
      <c r="D51" s="530"/>
      <c r="E51" s="530"/>
      <c r="F51" s="530"/>
      <c r="G51" s="530"/>
      <c r="H51" s="530"/>
    </row>
    <row r="52" spans="1:25" ht="20.25" customHeight="1" x14ac:dyDescent="0.2">
      <c r="B52" s="536"/>
      <c r="C52" s="531"/>
      <c r="D52" s="530"/>
      <c r="E52" s="530"/>
      <c r="F52" s="530"/>
      <c r="G52" s="530"/>
      <c r="H52" s="530"/>
    </row>
    <row r="53" spans="1:25" ht="20.25" customHeight="1" x14ac:dyDescent="0.2">
      <c r="B53" s="539" t="s">
        <v>258</v>
      </c>
      <c r="C53" s="531"/>
      <c r="D53" s="530"/>
      <c r="E53" s="530"/>
      <c r="F53" s="530"/>
      <c r="G53" s="530"/>
      <c r="H53" s="530"/>
    </row>
    <row r="54" spans="1:25" ht="38.25" customHeight="1" x14ac:dyDescent="0.2">
      <c r="B54" s="1672" t="s">
        <v>254</v>
      </c>
      <c r="C54" s="1673"/>
      <c r="D54" s="1673"/>
      <c r="E54" s="974" t="s">
        <v>562</v>
      </c>
      <c r="F54" s="975" t="s">
        <v>1508</v>
      </c>
      <c r="G54" s="976" t="s">
        <v>562</v>
      </c>
      <c r="H54" s="1674" t="s">
        <v>1509</v>
      </c>
      <c r="I54" s="1675"/>
    </row>
    <row r="55" spans="1:25" ht="38.25" customHeight="1" x14ac:dyDescent="0.2">
      <c r="B55" s="1654" t="s">
        <v>255</v>
      </c>
      <c r="C55" s="1655"/>
      <c r="D55" s="1656"/>
      <c r="E55" s="931" t="s">
        <v>562</v>
      </c>
      <c r="F55" s="977" t="s">
        <v>1508</v>
      </c>
      <c r="G55" s="933" t="s">
        <v>562</v>
      </c>
      <c r="H55" s="1657" t="s">
        <v>1509</v>
      </c>
      <c r="I55" s="1658"/>
    </row>
    <row r="56" spans="1:25" ht="38.25" customHeight="1" x14ac:dyDescent="0.2">
      <c r="B56" s="1659" t="s">
        <v>256</v>
      </c>
      <c r="C56" s="1660"/>
      <c r="D56" s="1661"/>
      <c r="E56" s="931" t="s">
        <v>562</v>
      </c>
      <c r="F56" s="977" t="s">
        <v>1508</v>
      </c>
      <c r="G56" s="933" t="s">
        <v>562</v>
      </c>
      <c r="H56" s="1657" t="s">
        <v>1509</v>
      </c>
      <c r="I56" s="1658"/>
    </row>
    <row r="57" spans="1:25" ht="40" customHeight="1" x14ac:dyDescent="0.2">
      <c r="B57" s="1662" t="s">
        <v>1093</v>
      </c>
      <c r="C57" s="1655"/>
      <c r="D57" s="1656"/>
      <c r="E57" s="931" t="s">
        <v>562</v>
      </c>
      <c r="F57" s="977" t="s">
        <v>1508</v>
      </c>
      <c r="G57" s="933" t="s">
        <v>562</v>
      </c>
      <c r="H57" s="1657" t="s">
        <v>1509</v>
      </c>
      <c r="I57" s="1658"/>
    </row>
    <row r="58" spans="1:25" ht="38.25" customHeight="1" x14ac:dyDescent="0.2">
      <c r="B58" s="1637" t="s">
        <v>257</v>
      </c>
      <c r="C58" s="1638"/>
      <c r="D58" s="1639"/>
      <c r="E58" s="946" t="s">
        <v>562</v>
      </c>
      <c r="F58" s="978" t="s">
        <v>1508</v>
      </c>
      <c r="G58" s="979" t="s">
        <v>562</v>
      </c>
      <c r="H58" s="1640" t="s">
        <v>1509</v>
      </c>
      <c r="I58" s="1641"/>
    </row>
    <row r="59" spans="1:25" ht="20.25" customHeight="1" x14ac:dyDescent="0.2">
      <c r="B59" s="536"/>
      <c r="C59" s="531"/>
      <c r="D59" s="530"/>
      <c r="E59" s="530"/>
      <c r="F59" s="530"/>
      <c r="G59" s="530"/>
      <c r="H59" s="530"/>
    </row>
    <row r="60" spans="1:25" ht="20.25" customHeight="1" x14ac:dyDescent="0.2">
      <c r="B60" s="540"/>
      <c r="C60" s="531"/>
      <c r="D60" s="530"/>
      <c r="E60" s="530"/>
      <c r="F60" s="530"/>
      <c r="G60" s="530"/>
      <c r="H60" s="530"/>
    </row>
    <row r="61" spans="1:25" ht="22.5" hidden="1" customHeight="1" x14ac:dyDescent="0.2">
      <c r="A61" s="1642" t="s">
        <v>475</v>
      </c>
      <c r="B61" s="1643"/>
      <c r="C61" s="1643"/>
      <c r="D61" s="530"/>
      <c r="E61" s="530"/>
      <c r="F61" s="530"/>
      <c r="G61" s="530"/>
      <c r="H61" s="530"/>
    </row>
    <row r="62" spans="1:25" ht="13.5" hidden="1" customHeight="1" x14ac:dyDescent="0.2">
      <c r="B62" s="541" t="s">
        <v>445</v>
      </c>
      <c r="C62" s="541"/>
      <c r="D62" s="541"/>
      <c r="E62" s="530"/>
      <c r="F62" s="530"/>
      <c r="G62" s="530"/>
      <c r="H62" s="530"/>
    </row>
    <row r="63" spans="1:25" ht="19.5" hidden="1" customHeight="1" x14ac:dyDescent="0.2">
      <c r="B63" s="1644" t="s">
        <v>165</v>
      </c>
      <c r="C63" s="1645"/>
      <c r="D63" s="1646" t="s">
        <v>446</v>
      </c>
      <c r="E63" s="1647"/>
      <c r="F63" s="530"/>
      <c r="G63" s="530"/>
      <c r="H63" s="530"/>
    </row>
    <row r="64" spans="1:25" ht="13.5" hidden="1" customHeight="1" x14ac:dyDescent="0.2">
      <c r="B64" s="536" t="s">
        <v>456</v>
      </c>
      <c r="C64" s="531"/>
      <c r="D64" s="530"/>
      <c r="E64" s="530"/>
      <c r="F64" s="530"/>
      <c r="G64" s="530"/>
      <c r="H64" s="530"/>
    </row>
    <row r="65" spans="2:8" ht="7.5" hidden="1" customHeight="1" x14ac:dyDescent="0.2">
      <c r="B65" s="531"/>
      <c r="C65" s="531"/>
      <c r="D65" s="530"/>
      <c r="E65" s="530"/>
      <c r="F65" s="530"/>
      <c r="G65" s="530"/>
      <c r="H65" s="530"/>
    </row>
    <row r="66" spans="2:8" ht="13.5" hidden="1" customHeight="1" x14ac:dyDescent="0.2">
      <c r="B66" s="536" t="s">
        <v>458</v>
      </c>
      <c r="C66" s="531"/>
      <c r="D66" s="530"/>
      <c r="E66" s="530"/>
      <c r="F66" s="530"/>
      <c r="G66" s="530"/>
      <c r="H66" s="530"/>
    </row>
    <row r="67" spans="2:8" ht="27" hidden="1" customHeight="1" x14ac:dyDescent="0.2">
      <c r="B67" s="537"/>
      <c r="C67" s="52" t="s">
        <v>471</v>
      </c>
      <c r="D67" s="816" t="s">
        <v>459</v>
      </c>
      <c r="E67" s="816" t="s">
        <v>448</v>
      </c>
      <c r="F67" s="52" t="s">
        <v>468</v>
      </c>
      <c r="G67" s="530"/>
      <c r="H67" s="530"/>
    </row>
    <row r="68" spans="2:8" ht="21" hidden="1" customHeight="1" x14ac:dyDescent="0.2">
      <c r="B68" s="816" t="s">
        <v>304</v>
      </c>
      <c r="C68" s="818" t="s">
        <v>453</v>
      </c>
      <c r="D68" s="818" t="s">
        <v>457</v>
      </c>
      <c r="E68" s="819" t="s">
        <v>469</v>
      </c>
      <c r="F68" s="542" t="s">
        <v>470</v>
      </c>
      <c r="G68" s="530"/>
      <c r="H68" s="530"/>
    </row>
    <row r="69" spans="2:8" ht="21" hidden="1" customHeight="1" x14ac:dyDescent="0.2">
      <c r="B69" s="816" t="s">
        <v>305</v>
      </c>
      <c r="C69" s="818" t="s">
        <v>453</v>
      </c>
      <c r="D69" s="818" t="s">
        <v>457</v>
      </c>
      <c r="E69" s="819" t="s">
        <v>469</v>
      </c>
      <c r="F69" s="542" t="s">
        <v>470</v>
      </c>
      <c r="G69" s="530"/>
      <c r="H69" s="530"/>
    </row>
    <row r="70" spans="2:8" ht="21" hidden="1" customHeight="1" x14ac:dyDescent="0.2">
      <c r="B70" s="816" t="s">
        <v>306</v>
      </c>
      <c r="C70" s="818" t="s">
        <v>453</v>
      </c>
      <c r="D70" s="818" t="s">
        <v>457</v>
      </c>
      <c r="E70" s="819" t="s">
        <v>469</v>
      </c>
      <c r="F70" s="542" t="s">
        <v>470</v>
      </c>
      <c r="G70" s="530"/>
      <c r="H70" s="530"/>
    </row>
    <row r="71" spans="2:8" ht="13.5" hidden="1" customHeight="1" x14ac:dyDescent="0.2">
      <c r="B71" s="34" t="s">
        <v>472</v>
      </c>
      <c r="C71" s="531"/>
      <c r="D71" s="531"/>
      <c r="E71" s="530"/>
      <c r="F71" s="543"/>
      <c r="G71" s="530"/>
      <c r="H71" s="530"/>
    </row>
    <row r="72" spans="2:8" ht="7.5" hidden="1" customHeight="1" x14ac:dyDescent="0.2">
      <c r="B72" s="531"/>
      <c r="C72" s="531"/>
      <c r="D72" s="531"/>
      <c r="E72" s="530"/>
      <c r="F72" s="530"/>
      <c r="G72" s="530"/>
      <c r="H72" s="530"/>
    </row>
    <row r="73" spans="2:8" ht="13.5" hidden="1" customHeight="1" x14ac:dyDescent="0.2">
      <c r="B73" s="536" t="s">
        <v>447</v>
      </c>
      <c r="C73" s="531"/>
      <c r="D73" s="530"/>
      <c r="E73" s="530"/>
      <c r="F73" s="530"/>
      <c r="G73" s="530"/>
      <c r="H73" s="530"/>
    </row>
    <row r="74" spans="2:8" ht="21" hidden="1" customHeight="1" x14ac:dyDescent="0.2">
      <c r="B74" s="816" t="s">
        <v>222</v>
      </c>
      <c r="C74" s="818" t="s">
        <v>450</v>
      </c>
      <c r="D74" s="1648" t="s">
        <v>451</v>
      </c>
      <c r="E74" s="1650" t="s">
        <v>452</v>
      </c>
      <c r="F74" s="1651"/>
      <c r="G74" s="530"/>
      <c r="H74" s="530"/>
    </row>
    <row r="75" spans="2:8" ht="21" hidden="1" customHeight="1" x14ac:dyDescent="0.2">
      <c r="B75" s="816" t="s">
        <v>221</v>
      </c>
      <c r="C75" s="818" t="s">
        <v>450</v>
      </c>
      <c r="D75" s="1649"/>
      <c r="E75" s="1652"/>
      <c r="F75" s="1653"/>
      <c r="G75" s="530"/>
      <c r="H75" s="530"/>
    </row>
    <row r="76" spans="2:8" ht="7.5" hidden="1" customHeight="1" x14ac:dyDescent="0.2">
      <c r="B76" s="536"/>
      <c r="C76" s="531"/>
      <c r="D76" s="530"/>
      <c r="E76" s="530"/>
      <c r="F76" s="530"/>
      <c r="G76" s="530"/>
      <c r="H76" s="530"/>
    </row>
    <row r="77" spans="2:8" ht="13.5" hidden="1" customHeight="1" x14ac:dyDescent="0.2">
      <c r="B77" s="536" t="s">
        <v>449</v>
      </c>
      <c r="C77" s="531"/>
      <c r="D77" s="530"/>
      <c r="E77" s="530"/>
      <c r="F77" s="530"/>
      <c r="G77" s="530"/>
      <c r="H77" s="530"/>
    </row>
    <row r="78" spans="2:8" ht="27" hidden="1" customHeight="1" x14ac:dyDescent="0.2">
      <c r="B78" s="816" t="s">
        <v>268</v>
      </c>
      <c r="C78" s="818" t="s">
        <v>450</v>
      </c>
      <c r="D78" s="532" t="s">
        <v>460</v>
      </c>
      <c r="E78" s="1634" t="s">
        <v>461</v>
      </c>
      <c r="F78" s="1634"/>
      <c r="G78" s="530"/>
      <c r="H78" s="530"/>
    </row>
    <row r="79" spans="2:8" ht="27" hidden="1" customHeight="1" x14ac:dyDescent="0.2">
      <c r="B79" s="816" t="s">
        <v>454</v>
      </c>
      <c r="C79" s="818" t="s">
        <v>463</v>
      </c>
      <c r="D79" s="532" t="s">
        <v>455</v>
      </c>
      <c r="E79" s="1635" t="s">
        <v>462</v>
      </c>
      <c r="F79" s="1636"/>
      <c r="G79" s="530"/>
      <c r="H79" s="530"/>
    </row>
    <row r="80" spans="2:8" ht="22.5" customHeight="1" x14ac:dyDescent="0.2">
      <c r="B80" s="536"/>
      <c r="C80" s="531"/>
      <c r="D80" s="530"/>
      <c r="E80" s="530"/>
      <c r="F80" s="530"/>
      <c r="G80" s="530"/>
      <c r="H80" s="530"/>
    </row>
    <row r="81" spans="2:8" ht="22.5" customHeight="1" x14ac:dyDescent="0.2">
      <c r="B81" s="536"/>
      <c r="C81" s="531"/>
      <c r="D81" s="530"/>
      <c r="E81" s="530"/>
      <c r="F81" s="530"/>
      <c r="G81" s="530"/>
      <c r="H81" s="530"/>
    </row>
    <row r="82" spans="2:8" ht="22.5" customHeight="1" x14ac:dyDescent="0.2">
      <c r="B82" s="536"/>
      <c r="C82" s="531"/>
      <c r="D82" s="530"/>
      <c r="E82" s="530"/>
      <c r="F82" s="530"/>
      <c r="G82" s="530"/>
      <c r="H82" s="530"/>
    </row>
  </sheetData>
  <mergeCells count="52">
    <mergeCell ref="B21:C21"/>
    <mergeCell ref="A1:C1"/>
    <mergeCell ref="B3:C3"/>
    <mergeCell ref="D3:I3"/>
    <mergeCell ref="K3:L3"/>
    <mergeCell ref="C7:I7"/>
    <mergeCell ref="B11:I11"/>
    <mergeCell ref="B12:C12"/>
    <mergeCell ref="B13:C13"/>
    <mergeCell ref="B18:C18"/>
    <mergeCell ref="B19:C19"/>
    <mergeCell ref="B20:C20"/>
    <mergeCell ref="B22:C23"/>
    <mergeCell ref="D23:I23"/>
    <mergeCell ref="B27:D27"/>
    <mergeCell ref="E27:I27"/>
    <mergeCell ref="B28:D28"/>
    <mergeCell ref="E28:I28"/>
    <mergeCell ref="B29:D29"/>
    <mergeCell ref="E29:I29"/>
    <mergeCell ref="B30:D30"/>
    <mergeCell ref="E30:I30"/>
    <mergeCell ref="B33:D33"/>
    <mergeCell ref="E33:I33"/>
    <mergeCell ref="B54:D54"/>
    <mergeCell ref="H54:I54"/>
    <mergeCell ref="B34:D34"/>
    <mergeCell ref="E34:I34"/>
    <mergeCell ref="B35:D35"/>
    <mergeCell ref="E35:I35"/>
    <mergeCell ref="A39:J39"/>
    <mergeCell ref="A41:I41"/>
    <mergeCell ref="B42:C42"/>
    <mergeCell ref="D46:I46"/>
    <mergeCell ref="J46:K46"/>
    <mergeCell ref="D47:I47"/>
    <mergeCell ref="D50:I50"/>
    <mergeCell ref="B55:D55"/>
    <mergeCell ref="H55:I55"/>
    <mergeCell ref="B56:D56"/>
    <mergeCell ref="H56:I56"/>
    <mergeCell ref="B57:D57"/>
    <mergeCell ref="H57:I57"/>
    <mergeCell ref="E78:F78"/>
    <mergeCell ref="E79:F79"/>
    <mergeCell ref="B58:D58"/>
    <mergeCell ref="H58:I58"/>
    <mergeCell ref="A61:C61"/>
    <mergeCell ref="B63:C63"/>
    <mergeCell ref="D63:E63"/>
    <mergeCell ref="D74:D75"/>
    <mergeCell ref="E74:F75"/>
  </mergeCells>
  <phoneticPr fontId="5"/>
  <dataValidations count="1">
    <dataValidation type="list" allowBlank="1" showInputMessage="1" showErrorMessage="1" sqref="D12:D13 G12:G13 D18:D22 G18:G22 D42 G42 E54:E58 G54:G58">
      <formula1>"□,■"</formula1>
    </dataValidation>
  </dataValidations>
  <printOptions horizontalCentered="1"/>
  <pageMargins left="0.78740157480314965" right="0.59055118110236227" top="0.78740157480314965" bottom="0.59055118110236227" header="0.51181102362204722" footer="0.39370078740157483"/>
  <pageSetup paperSize="9" orientation="portrait" r:id="rId1"/>
  <headerFooter alignWithMargins="0">
    <oddFooter>&amp;C6</oddFooter>
  </headerFooter>
  <rowBreaks count="1" manualBreakCount="1">
    <brk id="38"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U80"/>
  <sheetViews>
    <sheetView showGridLines="0" view="pageBreakPreview" topLeftCell="A7" zoomScale="85" zoomScaleNormal="70" zoomScaleSheetLayoutView="85" workbookViewId="0">
      <selection activeCell="C22" sqref="C22:E24"/>
    </sheetView>
  </sheetViews>
  <sheetFormatPr defaultColWidth="4.81640625" defaultRowHeight="20.25" customHeight="1" x14ac:dyDescent="0.2"/>
  <cols>
    <col min="1" max="1" width="1.7265625" style="608" customWidth="1"/>
    <col min="2" max="5" width="6.1796875" style="608" customWidth="1"/>
    <col min="6" max="6" width="18" style="608" hidden="1" customWidth="1"/>
    <col min="7" max="58" width="6.08984375" style="608" customWidth="1"/>
    <col min="59" max="16384" width="4.81640625" style="608"/>
  </cols>
  <sheetData>
    <row r="1" spans="2:64" s="544" customFormat="1" ht="20.25" customHeight="1" x14ac:dyDescent="0.2">
      <c r="C1" s="545" t="s">
        <v>1094</v>
      </c>
      <c r="D1" s="545"/>
      <c r="E1" s="545"/>
      <c r="F1" s="545"/>
      <c r="G1" s="545"/>
      <c r="H1" s="546" t="s">
        <v>1095</v>
      </c>
      <c r="J1" s="546"/>
      <c r="L1" s="545"/>
      <c r="M1" s="545"/>
      <c r="N1" s="545"/>
      <c r="O1" s="545"/>
      <c r="P1" s="545"/>
      <c r="Q1" s="545"/>
      <c r="R1" s="545"/>
      <c r="AM1" s="547"/>
      <c r="AN1" s="548"/>
      <c r="AO1" s="548" t="s">
        <v>1096</v>
      </c>
      <c r="AP1" s="1707" t="s">
        <v>1097</v>
      </c>
      <c r="AQ1" s="1708"/>
      <c r="AR1" s="1708"/>
      <c r="AS1" s="1708"/>
      <c r="AT1" s="1708"/>
      <c r="AU1" s="1708"/>
      <c r="AV1" s="1708"/>
      <c r="AW1" s="1708"/>
      <c r="AX1" s="1708"/>
      <c r="AY1" s="1708"/>
      <c r="AZ1" s="1708"/>
      <c r="BA1" s="1708"/>
      <c r="BB1" s="1708"/>
      <c r="BC1" s="1708"/>
      <c r="BD1" s="1708"/>
      <c r="BE1" s="1708"/>
      <c r="BF1" s="548" t="s">
        <v>1098</v>
      </c>
    </row>
    <row r="2" spans="2:64" s="544" customFormat="1" ht="20.25" customHeight="1" x14ac:dyDescent="0.2">
      <c r="C2" s="545"/>
      <c r="D2" s="545"/>
      <c r="E2" s="545"/>
      <c r="F2" s="545"/>
      <c r="G2" s="545"/>
      <c r="J2" s="546"/>
      <c r="L2" s="545"/>
      <c r="M2" s="545"/>
      <c r="N2" s="545"/>
      <c r="O2" s="545"/>
      <c r="P2" s="545"/>
      <c r="Q2" s="545"/>
      <c r="R2" s="545"/>
      <c r="Y2" s="549" t="s">
        <v>1099</v>
      </c>
      <c r="Z2" s="1709">
        <v>6</v>
      </c>
      <c r="AA2" s="1709"/>
      <c r="AB2" s="549" t="s">
        <v>1100</v>
      </c>
      <c r="AC2" s="1710">
        <f>IF(Z2=0,"",YEAR(DATE(2018+Z2,1,1)))</f>
        <v>2024</v>
      </c>
      <c r="AD2" s="1710"/>
      <c r="AE2" s="550" t="s">
        <v>1101</v>
      </c>
      <c r="AF2" s="550" t="s">
        <v>1102</v>
      </c>
      <c r="AG2" s="1709">
        <v>4</v>
      </c>
      <c r="AH2" s="1709"/>
      <c r="AI2" s="550" t="s">
        <v>1103</v>
      </c>
      <c r="AM2" s="547"/>
      <c r="AN2" s="548"/>
      <c r="AO2" s="548" t="s">
        <v>1104</v>
      </c>
      <c r="AP2" s="1709" t="s">
        <v>1105</v>
      </c>
      <c r="AQ2" s="1709"/>
      <c r="AR2" s="1709"/>
      <c r="AS2" s="1709"/>
      <c r="AT2" s="1709"/>
      <c r="AU2" s="1709"/>
      <c r="AV2" s="1709"/>
      <c r="AW2" s="1709"/>
      <c r="AX2" s="1709"/>
      <c r="AY2" s="1709"/>
      <c r="AZ2" s="1709"/>
      <c r="BA2" s="1709"/>
      <c r="BB2" s="1709"/>
      <c r="BC2" s="1709"/>
      <c r="BD2" s="1709"/>
      <c r="BE2" s="1709"/>
      <c r="BF2" s="548" t="s">
        <v>1098</v>
      </c>
    </row>
    <row r="3" spans="2:64" s="557" customFormat="1" ht="20.25" customHeight="1" x14ac:dyDescent="0.2">
      <c r="B3" s="551"/>
      <c r="C3" s="551"/>
      <c r="D3" s="551"/>
      <c r="E3" s="551"/>
      <c r="F3" s="551"/>
      <c r="G3" s="552"/>
      <c r="H3" s="551"/>
      <c r="I3" s="551"/>
      <c r="J3" s="552"/>
      <c r="K3" s="551"/>
      <c r="L3" s="553"/>
      <c r="M3" s="553"/>
      <c r="N3" s="553"/>
      <c r="O3" s="553"/>
      <c r="P3" s="553"/>
      <c r="Q3" s="553"/>
      <c r="R3" s="553"/>
      <c r="S3" s="551"/>
      <c r="T3" s="551"/>
      <c r="U3" s="551"/>
      <c r="V3" s="551"/>
      <c r="W3" s="551"/>
      <c r="X3" s="551"/>
      <c r="Y3" s="551"/>
      <c r="Z3" s="554"/>
      <c r="AA3" s="554"/>
      <c r="AB3" s="555"/>
      <c r="AC3" s="556"/>
      <c r="AD3" s="555"/>
      <c r="AE3" s="551"/>
      <c r="AF3" s="551"/>
      <c r="AG3" s="551"/>
      <c r="AH3" s="551"/>
      <c r="AI3" s="551"/>
      <c r="AJ3" s="551"/>
      <c r="AK3" s="551"/>
      <c r="AL3" s="551"/>
      <c r="AM3" s="551"/>
      <c r="AN3" s="551"/>
      <c r="AO3" s="551"/>
      <c r="AP3" s="551"/>
      <c r="AQ3" s="551"/>
      <c r="AR3" s="551"/>
      <c r="AS3" s="551"/>
      <c r="AT3" s="551"/>
      <c r="BA3" s="558" t="s">
        <v>1106</v>
      </c>
      <c r="BB3" s="1698" t="s">
        <v>1107</v>
      </c>
      <c r="BC3" s="1699"/>
      <c r="BD3" s="1699"/>
      <c r="BE3" s="1700"/>
      <c r="BF3" s="548"/>
    </row>
    <row r="4" spans="2:64" s="557" customFormat="1" ht="19" x14ac:dyDescent="0.2">
      <c r="B4" s="551"/>
      <c r="C4" s="551"/>
      <c r="D4" s="551"/>
      <c r="E4" s="551"/>
      <c r="F4" s="551"/>
      <c r="G4" s="552"/>
      <c r="H4" s="551"/>
      <c r="I4" s="551"/>
      <c r="J4" s="552"/>
      <c r="K4" s="551"/>
      <c r="L4" s="553"/>
      <c r="M4" s="553"/>
      <c r="N4" s="553"/>
      <c r="O4" s="553"/>
      <c r="P4" s="553"/>
      <c r="Q4" s="553"/>
      <c r="R4" s="553"/>
      <c r="S4" s="551"/>
      <c r="T4" s="551"/>
      <c r="U4" s="551"/>
      <c r="V4" s="551"/>
      <c r="W4" s="551"/>
      <c r="X4" s="551"/>
      <c r="Y4" s="551"/>
      <c r="Z4" s="559"/>
      <c r="AA4" s="559"/>
      <c r="AB4" s="551"/>
      <c r="AC4" s="551"/>
      <c r="AD4" s="551"/>
      <c r="AE4" s="551"/>
      <c r="AF4" s="551"/>
      <c r="AG4" s="560"/>
      <c r="AH4" s="560"/>
      <c r="AI4" s="560"/>
      <c r="AJ4" s="560"/>
      <c r="AK4" s="560"/>
      <c r="AL4" s="560"/>
      <c r="AM4" s="560"/>
      <c r="AN4" s="560"/>
      <c r="AO4" s="560"/>
      <c r="AP4" s="560"/>
      <c r="AQ4" s="560"/>
      <c r="AR4" s="560"/>
      <c r="AS4" s="560"/>
      <c r="AT4" s="560"/>
      <c r="AU4" s="544"/>
      <c r="AV4" s="544"/>
      <c r="AW4" s="544"/>
      <c r="AX4" s="544"/>
      <c r="AY4" s="544"/>
      <c r="AZ4" s="544"/>
      <c r="BA4" s="558" t="s">
        <v>1108</v>
      </c>
      <c r="BB4" s="1698" t="s">
        <v>1109</v>
      </c>
      <c r="BC4" s="1699"/>
      <c r="BD4" s="1699"/>
      <c r="BE4" s="1700"/>
      <c r="BF4" s="561"/>
    </row>
    <row r="5" spans="2:64" s="557" customFormat="1" ht="6.75" customHeight="1" x14ac:dyDescent="0.2">
      <c r="B5" s="551"/>
      <c r="C5" s="562"/>
      <c r="D5" s="562"/>
      <c r="E5" s="562"/>
      <c r="F5" s="562"/>
      <c r="G5" s="563"/>
      <c r="H5" s="562"/>
      <c r="I5" s="562"/>
      <c r="J5" s="563"/>
      <c r="K5" s="562"/>
      <c r="L5" s="564"/>
      <c r="M5" s="564"/>
      <c r="N5" s="564"/>
      <c r="O5" s="564"/>
      <c r="P5" s="564"/>
      <c r="Q5" s="564"/>
      <c r="R5" s="564"/>
      <c r="S5" s="562"/>
      <c r="T5" s="562"/>
      <c r="U5" s="562"/>
      <c r="V5" s="562"/>
      <c r="W5" s="562"/>
      <c r="X5" s="562"/>
      <c r="Y5" s="562"/>
      <c r="Z5" s="565"/>
      <c r="AA5" s="565"/>
      <c r="AB5" s="562"/>
      <c r="AC5" s="562"/>
      <c r="AD5" s="562"/>
      <c r="AE5" s="562"/>
      <c r="AF5" s="551"/>
      <c r="AG5" s="560"/>
      <c r="AH5" s="560"/>
      <c r="AI5" s="560"/>
      <c r="AJ5" s="560"/>
      <c r="AK5" s="560"/>
      <c r="AL5" s="560"/>
      <c r="AM5" s="560"/>
      <c r="AN5" s="560"/>
      <c r="AO5" s="560"/>
      <c r="AP5" s="560"/>
      <c r="AQ5" s="560"/>
      <c r="AR5" s="560"/>
      <c r="AS5" s="560"/>
      <c r="AT5" s="560"/>
      <c r="AU5" s="544"/>
      <c r="AV5" s="544"/>
      <c r="AW5" s="544"/>
      <c r="AX5" s="544"/>
      <c r="AY5" s="544"/>
      <c r="AZ5" s="544"/>
      <c r="BA5" s="544"/>
      <c r="BB5" s="544"/>
      <c r="BC5" s="544"/>
      <c r="BD5" s="544"/>
      <c r="BE5" s="561"/>
      <c r="BF5" s="561"/>
    </row>
    <row r="6" spans="2:64" s="557" customFormat="1" ht="20.25" customHeight="1" x14ac:dyDescent="0.2">
      <c r="B6" s="551"/>
      <c r="C6" s="562"/>
      <c r="D6" s="562"/>
      <c r="E6" s="562"/>
      <c r="F6" s="562"/>
      <c r="G6" s="563"/>
      <c r="H6" s="562"/>
      <c r="I6" s="562"/>
      <c r="J6" s="563"/>
      <c r="K6" s="562"/>
      <c r="L6" s="564"/>
      <c r="M6" s="564"/>
      <c r="N6" s="564"/>
      <c r="O6" s="564"/>
      <c r="P6" s="564"/>
      <c r="Q6" s="564"/>
      <c r="R6" s="564"/>
      <c r="S6" s="562"/>
      <c r="T6" s="562"/>
      <c r="U6" s="562"/>
      <c r="V6" s="562"/>
      <c r="W6" s="562"/>
      <c r="X6" s="562"/>
      <c r="Y6" s="562"/>
      <c r="Z6" s="565"/>
      <c r="AA6" s="565"/>
      <c r="AB6" s="562"/>
      <c r="AC6" s="562"/>
      <c r="AD6" s="562"/>
      <c r="AE6" s="562"/>
      <c r="AF6" s="551"/>
      <c r="AG6" s="560"/>
      <c r="AH6" s="560"/>
      <c r="AI6" s="560"/>
      <c r="AJ6" s="560"/>
      <c r="AK6" s="560"/>
      <c r="AL6" s="560" t="s">
        <v>1110</v>
      </c>
      <c r="AM6" s="560"/>
      <c r="AN6" s="560"/>
      <c r="AO6" s="560"/>
      <c r="AP6" s="560"/>
      <c r="AQ6" s="560"/>
      <c r="AR6" s="560"/>
      <c r="AS6" s="560"/>
      <c r="AT6" s="566"/>
      <c r="AU6" s="566"/>
      <c r="AV6" s="567"/>
      <c r="AW6" s="560"/>
      <c r="AX6" s="1701">
        <v>40</v>
      </c>
      <c r="AY6" s="1702"/>
      <c r="AZ6" s="567" t="s">
        <v>1111</v>
      </c>
      <c r="BA6" s="560"/>
      <c r="BB6" s="1701">
        <v>160</v>
      </c>
      <c r="BC6" s="1702"/>
      <c r="BD6" s="567" t="s">
        <v>1112</v>
      </c>
      <c r="BE6" s="560"/>
      <c r="BF6" s="561"/>
    </row>
    <row r="7" spans="2:64" s="557" customFormat="1" ht="6.75" customHeight="1" x14ac:dyDescent="0.2">
      <c r="B7" s="551"/>
      <c r="C7" s="562"/>
      <c r="D7" s="562"/>
      <c r="E7" s="562"/>
      <c r="F7" s="562"/>
      <c r="G7" s="563"/>
      <c r="H7" s="562"/>
      <c r="I7" s="562"/>
      <c r="J7" s="563"/>
      <c r="K7" s="562"/>
      <c r="L7" s="564"/>
      <c r="M7" s="564"/>
      <c r="N7" s="564"/>
      <c r="O7" s="564"/>
      <c r="P7" s="564"/>
      <c r="Q7" s="564"/>
      <c r="R7" s="564"/>
      <c r="S7" s="562"/>
      <c r="T7" s="562"/>
      <c r="U7" s="562"/>
      <c r="V7" s="562"/>
      <c r="W7" s="562"/>
      <c r="X7" s="562"/>
      <c r="Y7" s="562"/>
      <c r="Z7" s="565"/>
      <c r="AA7" s="565"/>
      <c r="AB7" s="562"/>
      <c r="AC7" s="562"/>
      <c r="AD7" s="562"/>
      <c r="AE7" s="562"/>
      <c r="AF7" s="551"/>
      <c r="AG7" s="560"/>
      <c r="AH7" s="560"/>
      <c r="AI7" s="560"/>
      <c r="AJ7" s="560"/>
      <c r="AK7" s="560"/>
      <c r="AL7" s="560"/>
      <c r="AM7" s="560"/>
      <c r="AN7" s="560"/>
      <c r="AO7" s="560"/>
      <c r="AP7" s="560"/>
      <c r="AQ7" s="560"/>
      <c r="AR7" s="560"/>
      <c r="AS7" s="560"/>
      <c r="AT7" s="560"/>
      <c r="AU7" s="544"/>
      <c r="AV7" s="544"/>
      <c r="AW7" s="544"/>
      <c r="AX7" s="544"/>
      <c r="AY7" s="544"/>
      <c r="AZ7" s="544"/>
      <c r="BA7" s="544"/>
      <c r="BB7" s="544"/>
      <c r="BC7" s="544"/>
      <c r="BD7" s="544"/>
      <c r="BE7" s="561"/>
      <c r="BF7" s="561"/>
    </row>
    <row r="8" spans="2:64" s="557" customFormat="1" ht="20.25" customHeight="1" x14ac:dyDescent="0.2">
      <c r="B8" s="568"/>
      <c r="C8" s="568"/>
      <c r="D8" s="568"/>
      <c r="E8" s="568"/>
      <c r="F8" s="568"/>
      <c r="G8" s="569"/>
      <c r="H8" s="569"/>
      <c r="I8" s="569"/>
      <c r="J8" s="568"/>
      <c r="K8" s="568"/>
      <c r="L8" s="569"/>
      <c r="M8" s="569"/>
      <c r="N8" s="569"/>
      <c r="O8" s="568"/>
      <c r="P8" s="569"/>
      <c r="Q8" s="569"/>
      <c r="R8" s="569"/>
      <c r="S8" s="570"/>
      <c r="T8" s="571"/>
      <c r="U8" s="571"/>
      <c r="V8" s="572"/>
      <c r="W8" s="551"/>
      <c r="X8" s="551"/>
      <c r="Y8" s="551"/>
      <c r="Z8" s="565"/>
      <c r="AA8" s="573"/>
      <c r="AB8" s="563"/>
      <c r="AC8" s="565"/>
      <c r="AD8" s="565"/>
      <c r="AE8" s="565"/>
      <c r="AF8" s="574"/>
      <c r="AG8" s="575"/>
      <c r="AH8" s="575"/>
      <c r="AI8" s="575"/>
      <c r="AJ8" s="576"/>
      <c r="AK8" s="564"/>
      <c r="AL8" s="573"/>
      <c r="AM8" s="573"/>
      <c r="AN8" s="563"/>
      <c r="AO8" s="566"/>
      <c r="AP8" s="566"/>
      <c r="AQ8" s="566"/>
      <c r="AR8" s="577"/>
      <c r="AS8" s="577"/>
      <c r="AT8" s="560"/>
      <c r="AU8" s="578"/>
      <c r="AV8" s="578"/>
      <c r="AW8" s="579"/>
      <c r="AX8" s="544"/>
      <c r="AY8" s="544" t="s">
        <v>1113</v>
      </c>
      <c r="AZ8" s="544"/>
      <c r="BA8" s="544"/>
      <c r="BB8" s="1703">
        <f>DAY(EOMONTH(DATE(AC2,AG2,1),0))</f>
        <v>30</v>
      </c>
      <c r="BC8" s="1704"/>
      <c r="BD8" s="544" t="s">
        <v>1114</v>
      </c>
      <c r="BE8" s="544"/>
      <c r="BF8" s="544"/>
      <c r="BJ8" s="548"/>
      <c r="BK8" s="548"/>
      <c r="BL8" s="548"/>
    </row>
    <row r="9" spans="2:64" s="557" customFormat="1" ht="6" customHeight="1" x14ac:dyDescent="0.2">
      <c r="B9" s="580"/>
      <c r="C9" s="580"/>
      <c r="D9" s="580"/>
      <c r="E9" s="580"/>
      <c r="F9" s="580"/>
      <c r="G9" s="568"/>
      <c r="H9" s="569"/>
      <c r="I9" s="566"/>
      <c r="J9" s="566"/>
      <c r="K9" s="580"/>
      <c r="L9" s="568"/>
      <c r="M9" s="569"/>
      <c r="N9" s="566"/>
      <c r="O9" s="566"/>
      <c r="P9" s="568"/>
      <c r="Q9" s="566"/>
      <c r="R9" s="580"/>
      <c r="S9" s="566"/>
      <c r="T9" s="566"/>
      <c r="U9" s="566"/>
      <c r="V9" s="566"/>
      <c r="W9" s="551"/>
      <c r="X9" s="551"/>
      <c r="Y9" s="551"/>
      <c r="Z9" s="562"/>
      <c r="AA9" s="576"/>
      <c r="AB9" s="576"/>
      <c r="AC9" s="562"/>
      <c r="AD9" s="562"/>
      <c r="AE9" s="562"/>
      <c r="AF9" s="581"/>
      <c r="AG9" s="565"/>
      <c r="AH9" s="576"/>
      <c r="AI9" s="562"/>
      <c r="AJ9" s="575"/>
      <c r="AK9" s="576"/>
      <c r="AL9" s="576"/>
      <c r="AM9" s="576"/>
      <c r="AN9" s="576"/>
      <c r="AO9" s="562"/>
      <c r="AP9" s="560"/>
      <c r="AQ9" s="582"/>
      <c r="AR9" s="582"/>
      <c r="AS9" s="582"/>
      <c r="AT9" s="560"/>
      <c r="AU9" s="544"/>
      <c r="AV9" s="544"/>
      <c r="AW9" s="544"/>
      <c r="AX9" s="544"/>
      <c r="AY9" s="544"/>
      <c r="AZ9" s="544"/>
      <c r="BA9" s="544"/>
      <c r="BB9" s="544"/>
      <c r="BC9" s="544"/>
      <c r="BD9" s="544"/>
      <c r="BE9" s="544"/>
      <c r="BF9" s="544"/>
      <c r="BJ9" s="548"/>
      <c r="BK9" s="548"/>
      <c r="BL9" s="548"/>
    </row>
    <row r="10" spans="2:64" s="557" customFormat="1" ht="19" x14ac:dyDescent="0.25">
      <c r="B10" s="568"/>
      <c r="C10" s="568"/>
      <c r="D10" s="568"/>
      <c r="E10" s="568"/>
      <c r="F10" s="568"/>
      <c r="G10" s="569"/>
      <c r="H10" s="569"/>
      <c r="I10" s="569"/>
      <c r="J10" s="568"/>
      <c r="K10" s="568"/>
      <c r="L10" s="569"/>
      <c r="M10" s="569"/>
      <c r="N10" s="569"/>
      <c r="O10" s="568"/>
      <c r="P10" s="569"/>
      <c r="Q10" s="569"/>
      <c r="R10" s="569"/>
      <c r="S10" s="570"/>
      <c r="T10" s="571"/>
      <c r="U10" s="571"/>
      <c r="V10" s="572"/>
      <c r="W10" s="551"/>
      <c r="X10" s="551"/>
      <c r="Y10" s="551"/>
      <c r="Z10" s="565"/>
      <c r="AA10" s="573"/>
      <c r="AB10" s="563"/>
      <c r="AC10" s="565"/>
      <c r="AD10" s="565"/>
      <c r="AE10" s="565"/>
      <c r="AF10" s="581"/>
      <c r="AG10" s="575"/>
      <c r="AH10" s="575"/>
      <c r="AI10" s="575"/>
      <c r="AJ10" s="576"/>
      <c r="AK10" s="564"/>
      <c r="AL10" s="573"/>
      <c r="AM10" s="560"/>
      <c r="AN10" s="560"/>
      <c r="AO10" s="583"/>
      <c r="AP10" s="583"/>
      <c r="AQ10" s="583"/>
      <c r="AR10" s="567"/>
      <c r="AS10" s="582"/>
      <c r="AT10" s="582"/>
      <c r="AU10" s="584"/>
      <c r="AV10" s="585"/>
      <c r="AW10" s="585"/>
      <c r="AX10" s="586"/>
      <c r="AY10" s="586"/>
      <c r="AZ10" s="561" t="s">
        <v>1115</v>
      </c>
      <c r="BA10" s="585"/>
      <c r="BB10" s="1701">
        <v>1</v>
      </c>
      <c r="BC10" s="1705"/>
      <c r="BD10" s="1702"/>
      <c r="BE10" s="587" t="s">
        <v>1116</v>
      </c>
      <c r="BF10" s="544"/>
      <c r="BJ10" s="548"/>
      <c r="BK10" s="548"/>
      <c r="BL10" s="548"/>
    </row>
    <row r="11" spans="2:64" s="557" customFormat="1" ht="6" customHeight="1" x14ac:dyDescent="0.25">
      <c r="B11" s="580"/>
      <c r="C11" s="580"/>
      <c r="D11" s="580"/>
      <c r="E11" s="580"/>
      <c r="F11" s="588"/>
      <c r="G11" s="580"/>
      <c r="H11" s="580"/>
      <c r="I11" s="580"/>
      <c r="J11" s="580"/>
      <c r="K11" s="568"/>
      <c r="L11" s="569"/>
      <c r="M11" s="566"/>
      <c r="N11" s="566"/>
      <c r="O11" s="568"/>
      <c r="P11" s="566"/>
      <c r="Q11" s="580"/>
      <c r="R11" s="566"/>
      <c r="S11" s="566"/>
      <c r="T11" s="566"/>
      <c r="U11" s="566"/>
      <c r="V11" s="588"/>
      <c r="W11" s="551"/>
      <c r="X11" s="551"/>
      <c r="Y11" s="551"/>
      <c r="Z11" s="562"/>
      <c r="AA11" s="576"/>
      <c r="AB11" s="576"/>
      <c r="AC11" s="562"/>
      <c r="AD11" s="562"/>
      <c r="AE11" s="562"/>
      <c r="AF11" s="581"/>
      <c r="AG11" s="565"/>
      <c r="AH11" s="575"/>
      <c r="AI11" s="576"/>
      <c r="AJ11" s="575"/>
      <c r="AK11" s="576"/>
      <c r="AL11" s="576"/>
      <c r="AM11" s="576"/>
      <c r="AN11" s="576"/>
      <c r="AO11" s="580"/>
      <c r="AP11" s="580"/>
      <c r="AQ11" s="568"/>
      <c r="AR11" s="589"/>
      <c r="AS11" s="582"/>
      <c r="AT11" s="582"/>
      <c r="AU11" s="584"/>
      <c r="AV11" s="585"/>
      <c r="AW11" s="585"/>
      <c r="AX11" s="586"/>
      <c r="AY11" s="586"/>
      <c r="AZ11" s="585"/>
      <c r="BA11" s="585"/>
      <c r="BB11" s="590"/>
      <c r="BC11" s="590"/>
      <c r="BD11" s="590"/>
      <c r="BE11" s="587"/>
      <c r="BF11" s="544"/>
      <c r="BJ11" s="548"/>
      <c r="BK11" s="548"/>
      <c r="BL11" s="548"/>
    </row>
    <row r="12" spans="2:64" s="557" customFormat="1" ht="20.25" customHeight="1" x14ac:dyDescent="0.25">
      <c r="B12" s="591"/>
      <c r="C12" s="591"/>
      <c r="D12" s="591"/>
      <c r="E12" s="591"/>
      <c r="F12" s="591"/>
      <c r="G12" s="591"/>
      <c r="H12" s="591"/>
      <c r="I12" s="591"/>
      <c r="J12" s="591"/>
      <c r="K12" s="591"/>
      <c r="L12" s="591"/>
      <c r="M12" s="591"/>
      <c r="N12" s="591"/>
      <c r="O12" s="591"/>
      <c r="P12" s="591"/>
      <c r="Q12" s="591"/>
      <c r="R12" s="591"/>
      <c r="S12" s="591"/>
      <c r="T12" s="591"/>
      <c r="U12" s="591"/>
      <c r="V12" s="591"/>
      <c r="W12" s="551"/>
      <c r="X12" s="551"/>
      <c r="Y12" s="551"/>
      <c r="Z12" s="568"/>
      <c r="AA12" s="592"/>
      <c r="AB12" s="592"/>
      <c r="AC12" s="568"/>
      <c r="AD12" s="565"/>
      <c r="AE12" s="565"/>
      <c r="AF12" s="574"/>
      <c r="AG12" s="563"/>
      <c r="AH12" s="575"/>
      <c r="AI12" s="576"/>
      <c r="AJ12" s="575"/>
      <c r="AK12" s="576"/>
      <c r="AL12" s="576"/>
      <c r="AM12" s="576"/>
      <c r="AN12" s="576"/>
      <c r="AO12" s="1706"/>
      <c r="AP12" s="1706"/>
      <c r="AQ12" s="1706"/>
      <c r="AR12" s="567"/>
      <c r="AS12" s="582"/>
      <c r="AT12" s="582"/>
      <c r="AU12" s="584"/>
      <c r="AV12" s="585"/>
      <c r="AW12" s="585"/>
      <c r="AX12" s="586"/>
      <c r="AY12" s="586"/>
      <c r="AZ12" s="585"/>
      <c r="BA12" s="585"/>
      <c r="BB12" s="1701">
        <v>1</v>
      </c>
      <c r="BC12" s="1705"/>
      <c r="BD12" s="1702"/>
      <c r="BE12" s="593" t="s">
        <v>1117</v>
      </c>
      <c r="BF12" s="544"/>
      <c r="BJ12" s="548"/>
      <c r="BK12" s="548"/>
      <c r="BL12" s="548"/>
    </row>
    <row r="13" spans="2:64" s="557" customFormat="1" ht="6.75" customHeight="1" x14ac:dyDescent="0.25">
      <c r="B13" s="591"/>
      <c r="C13" s="591"/>
      <c r="D13" s="591"/>
      <c r="E13" s="591"/>
      <c r="F13" s="591"/>
      <c r="G13" s="591"/>
      <c r="H13" s="591"/>
      <c r="I13" s="591"/>
      <c r="J13" s="591"/>
      <c r="K13" s="591"/>
      <c r="L13" s="591"/>
      <c r="M13" s="591"/>
      <c r="N13" s="591"/>
      <c r="O13" s="591"/>
      <c r="P13" s="591"/>
      <c r="Q13" s="591"/>
      <c r="R13" s="591"/>
      <c r="S13" s="591"/>
      <c r="T13" s="591"/>
      <c r="U13" s="591"/>
      <c r="V13" s="591"/>
      <c r="W13" s="551"/>
      <c r="X13" s="551"/>
      <c r="Y13" s="551"/>
      <c r="Z13" s="569"/>
      <c r="AA13" s="594"/>
      <c r="AB13" s="594"/>
      <c r="AC13" s="569"/>
      <c r="AD13" s="575"/>
      <c r="AE13" s="575"/>
      <c r="AF13" s="581"/>
      <c r="AG13" s="560"/>
      <c r="AH13" s="560"/>
      <c r="AI13" s="560"/>
      <c r="AJ13" s="560"/>
      <c r="AK13" s="560"/>
      <c r="AL13" s="560"/>
      <c r="AM13" s="560"/>
      <c r="AN13" s="560"/>
      <c r="AO13" s="580"/>
      <c r="AP13" s="580"/>
      <c r="AQ13" s="580"/>
      <c r="AR13" s="560"/>
      <c r="AS13" s="582"/>
      <c r="AT13" s="582"/>
      <c r="AU13" s="584"/>
      <c r="AV13" s="585"/>
      <c r="AW13" s="585"/>
      <c r="AX13" s="586"/>
      <c r="AY13" s="586"/>
      <c r="AZ13" s="585"/>
      <c r="BA13" s="585"/>
      <c r="BB13" s="590"/>
      <c r="BC13" s="590"/>
      <c r="BD13" s="590"/>
      <c r="BE13" s="587"/>
      <c r="BF13" s="544"/>
      <c r="BJ13" s="548"/>
      <c r="BK13" s="548"/>
      <c r="BL13" s="548"/>
    </row>
    <row r="14" spans="2:64" s="557" customFormat="1" ht="19" x14ac:dyDescent="0.2">
      <c r="B14" s="591"/>
      <c r="C14" s="591"/>
      <c r="D14" s="591"/>
      <c r="E14" s="591"/>
      <c r="F14" s="591"/>
      <c r="G14" s="591"/>
      <c r="H14" s="591"/>
      <c r="I14" s="591"/>
      <c r="J14" s="591"/>
      <c r="K14" s="591"/>
      <c r="L14" s="591"/>
      <c r="M14" s="591"/>
      <c r="N14" s="591"/>
      <c r="O14" s="591"/>
      <c r="P14" s="591"/>
      <c r="Q14" s="591"/>
      <c r="R14" s="591"/>
      <c r="S14" s="591"/>
      <c r="T14" s="591"/>
      <c r="U14" s="591"/>
      <c r="V14" s="591"/>
      <c r="W14" s="551"/>
      <c r="X14" s="551"/>
      <c r="Y14" s="551"/>
      <c r="Z14" s="568"/>
      <c r="AA14" s="592"/>
      <c r="AB14" s="592"/>
      <c r="AC14" s="568"/>
      <c r="AD14" s="565"/>
      <c r="AE14" s="565"/>
      <c r="AF14" s="581"/>
      <c r="AG14" s="560"/>
      <c r="AH14" s="560"/>
      <c r="AI14" s="560"/>
      <c r="AJ14" s="560"/>
      <c r="AK14" s="560"/>
      <c r="AL14" s="560"/>
      <c r="AM14" s="560"/>
      <c r="AN14" s="560"/>
      <c r="AO14" s="566"/>
      <c r="AP14" s="566"/>
      <c r="AQ14" s="566"/>
      <c r="AR14" s="560"/>
      <c r="AS14" s="582"/>
      <c r="AT14" s="595" t="s">
        <v>1118</v>
      </c>
      <c r="AU14" s="1711"/>
      <c r="AV14" s="1712"/>
      <c r="AW14" s="1713"/>
      <c r="AX14" s="590" t="s">
        <v>1119</v>
      </c>
      <c r="AY14" s="1711"/>
      <c r="AZ14" s="1712"/>
      <c r="BA14" s="1713"/>
      <c r="BB14" s="596" t="s">
        <v>1120</v>
      </c>
      <c r="BC14" s="1714">
        <f>(AY14-AU14)*24</f>
        <v>0</v>
      </c>
      <c r="BD14" s="1715"/>
      <c r="BE14" s="597" t="s">
        <v>1121</v>
      </c>
      <c r="BF14" s="590"/>
      <c r="BJ14" s="548"/>
      <c r="BK14" s="548"/>
      <c r="BL14" s="548"/>
    </row>
    <row r="15" spans="2:64" s="557" customFormat="1" ht="6.75" customHeight="1" x14ac:dyDescent="0.2">
      <c r="B15" s="551"/>
      <c r="C15" s="577"/>
      <c r="D15" s="577"/>
      <c r="E15" s="577"/>
      <c r="F15" s="577"/>
      <c r="G15" s="562"/>
      <c r="H15" s="562"/>
      <c r="I15" s="564"/>
      <c r="J15" s="565"/>
      <c r="K15" s="575"/>
      <c r="L15" s="576"/>
      <c r="M15" s="576"/>
      <c r="N15" s="565"/>
      <c r="O15" s="576"/>
      <c r="P15" s="562"/>
      <c r="Q15" s="575"/>
      <c r="R15" s="576"/>
      <c r="S15" s="576"/>
      <c r="T15" s="576"/>
      <c r="U15" s="576"/>
      <c r="V15" s="562"/>
      <c r="W15" s="564"/>
      <c r="X15" s="598"/>
      <c r="Y15" s="598"/>
      <c r="Z15" s="563"/>
      <c r="AA15" s="565"/>
      <c r="AB15" s="564"/>
      <c r="AC15" s="565"/>
      <c r="AD15" s="575"/>
      <c r="AE15" s="576"/>
      <c r="AF15" s="581"/>
      <c r="AG15" s="574"/>
      <c r="AH15" s="599"/>
      <c r="AI15" s="581"/>
      <c r="AJ15" s="599"/>
      <c r="AK15" s="581"/>
      <c r="AL15" s="581"/>
      <c r="AM15" s="581"/>
      <c r="AN15" s="581"/>
      <c r="AO15" s="600"/>
      <c r="AP15" s="551"/>
      <c r="AQ15" s="559"/>
      <c r="AR15" s="559"/>
      <c r="AS15" s="559"/>
      <c r="AT15" s="559"/>
      <c r="AU15" s="601"/>
      <c r="AV15" s="602"/>
      <c r="AW15" s="602"/>
      <c r="AX15" s="603"/>
      <c r="AY15" s="603"/>
      <c r="AZ15" s="602"/>
      <c r="BA15" s="602"/>
      <c r="BB15" s="604"/>
      <c r="BC15" s="604"/>
      <c r="BD15" s="604"/>
      <c r="BE15" s="605"/>
      <c r="BJ15" s="548"/>
      <c r="BK15" s="548"/>
      <c r="BL15" s="548"/>
    </row>
    <row r="16" spans="2:64" ht="8.4" customHeight="1" thickBot="1" x14ac:dyDescent="0.25">
      <c r="B16" s="606"/>
      <c r="C16" s="607"/>
      <c r="D16" s="607"/>
      <c r="E16" s="607"/>
      <c r="F16" s="607"/>
      <c r="G16" s="607"/>
      <c r="H16" s="606"/>
      <c r="I16" s="606"/>
      <c r="J16" s="606"/>
      <c r="K16" s="606"/>
      <c r="L16" s="606"/>
      <c r="M16" s="606"/>
      <c r="N16" s="606"/>
      <c r="O16" s="606"/>
      <c r="P16" s="606"/>
      <c r="Q16" s="606"/>
      <c r="R16" s="606"/>
      <c r="S16" s="606"/>
      <c r="T16" s="606"/>
      <c r="U16" s="606"/>
      <c r="V16" s="606"/>
      <c r="W16" s="606"/>
      <c r="X16" s="607"/>
      <c r="Y16" s="606"/>
      <c r="Z16" s="606"/>
      <c r="AA16" s="606"/>
      <c r="AB16" s="606"/>
      <c r="AC16" s="606"/>
      <c r="AD16" s="606"/>
      <c r="AE16" s="606"/>
      <c r="AF16" s="606"/>
      <c r="AG16" s="606"/>
      <c r="AH16" s="606"/>
      <c r="AI16" s="606"/>
      <c r="AJ16" s="606"/>
      <c r="AK16" s="606"/>
      <c r="AL16" s="606"/>
      <c r="AM16" s="606"/>
      <c r="AN16" s="607"/>
      <c r="AO16" s="606"/>
      <c r="AP16" s="606"/>
      <c r="AQ16" s="606"/>
      <c r="AR16" s="606"/>
      <c r="AS16" s="606"/>
      <c r="AT16" s="606"/>
      <c r="BE16" s="609"/>
      <c r="BF16" s="609"/>
      <c r="BG16" s="609"/>
    </row>
    <row r="17" spans="2:58" ht="20.25" customHeight="1" x14ac:dyDescent="0.2">
      <c r="B17" s="1716" t="s">
        <v>1122</v>
      </c>
      <c r="C17" s="1719" t="s">
        <v>1123</v>
      </c>
      <c r="D17" s="1720"/>
      <c r="E17" s="1721"/>
      <c r="F17" s="610"/>
      <c r="G17" s="1728" t="s">
        <v>1124</v>
      </c>
      <c r="H17" s="1731" t="s">
        <v>1125</v>
      </c>
      <c r="I17" s="1720"/>
      <c r="J17" s="1720"/>
      <c r="K17" s="1721"/>
      <c r="L17" s="1731" t="s">
        <v>1126</v>
      </c>
      <c r="M17" s="1720"/>
      <c r="N17" s="1720"/>
      <c r="O17" s="1734"/>
      <c r="P17" s="1737"/>
      <c r="Q17" s="1738"/>
      <c r="R17" s="1739"/>
      <c r="S17" s="1746" t="s">
        <v>1127</v>
      </c>
      <c r="T17" s="1747"/>
      <c r="U17" s="1747"/>
      <c r="V17" s="1747"/>
      <c r="W17" s="1747"/>
      <c r="X17" s="1747"/>
      <c r="Y17" s="1747"/>
      <c r="Z17" s="1747"/>
      <c r="AA17" s="1747"/>
      <c r="AB17" s="1747"/>
      <c r="AC17" s="1747"/>
      <c r="AD17" s="1747"/>
      <c r="AE17" s="1747"/>
      <c r="AF17" s="1747"/>
      <c r="AG17" s="1747"/>
      <c r="AH17" s="1747"/>
      <c r="AI17" s="1747"/>
      <c r="AJ17" s="1747"/>
      <c r="AK17" s="1747"/>
      <c r="AL17" s="1747"/>
      <c r="AM17" s="1747"/>
      <c r="AN17" s="1747"/>
      <c r="AO17" s="1747"/>
      <c r="AP17" s="1747"/>
      <c r="AQ17" s="1747"/>
      <c r="AR17" s="1747"/>
      <c r="AS17" s="1747"/>
      <c r="AT17" s="1747"/>
      <c r="AU17" s="1747"/>
      <c r="AV17" s="1747"/>
      <c r="AW17" s="1748"/>
      <c r="AX17" s="1777" t="str">
        <f>IF(BB3="４週","(11) 1～4週目の勤務時間数合計","(11) 1か月の勤務時間数   合計")</f>
        <v>(11) 1～4週目の勤務時間数合計</v>
      </c>
      <c r="AY17" s="1778"/>
      <c r="AZ17" s="1783" t="s">
        <v>1128</v>
      </c>
      <c r="BA17" s="1784"/>
      <c r="BB17" s="1789" t="s">
        <v>1129</v>
      </c>
      <c r="BC17" s="1790"/>
      <c r="BD17" s="1790"/>
      <c r="BE17" s="1790"/>
      <c r="BF17" s="1791"/>
    </row>
    <row r="18" spans="2:58" ht="20.25" customHeight="1" x14ac:dyDescent="0.2">
      <c r="B18" s="1717"/>
      <c r="C18" s="1722"/>
      <c r="D18" s="1723"/>
      <c r="E18" s="1724"/>
      <c r="F18" s="611"/>
      <c r="G18" s="1729"/>
      <c r="H18" s="1732"/>
      <c r="I18" s="1723"/>
      <c r="J18" s="1723"/>
      <c r="K18" s="1724"/>
      <c r="L18" s="1732"/>
      <c r="M18" s="1723"/>
      <c r="N18" s="1723"/>
      <c r="O18" s="1735"/>
      <c r="P18" s="1740"/>
      <c r="Q18" s="1741"/>
      <c r="R18" s="1742"/>
      <c r="S18" s="1798" t="s">
        <v>1130</v>
      </c>
      <c r="T18" s="1799"/>
      <c r="U18" s="1799"/>
      <c r="V18" s="1799"/>
      <c r="W18" s="1799"/>
      <c r="X18" s="1799"/>
      <c r="Y18" s="1800"/>
      <c r="Z18" s="1798" t="s">
        <v>1131</v>
      </c>
      <c r="AA18" s="1799"/>
      <c r="AB18" s="1799"/>
      <c r="AC18" s="1799"/>
      <c r="AD18" s="1799"/>
      <c r="AE18" s="1799"/>
      <c r="AF18" s="1800"/>
      <c r="AG18" s="1798" t="s">
        <v>1132</v>
      </c>
      <c r="AH18" s="1799"/>
      <c r="AI18" s="1799"/>
      <c r="AJ18" s="1799"/>
      <c r="AK18" s="1799"/>
      <c r="AL18" s="1799"/>
      <c r="AM18" s="1800"/>
      <c r="AN18" s="1798" t="s">
        <v>1133</v>
      </c>
      <c r="AO18" s="1799"/>
      <c r="AP18" s="1799"/>
      <c r="AQ18" s="1799"/>
      <c r="AR18" s="1799"/>
      <c r="AS18" s="1799"/>
      <c r="AT18" s="1800"/>
      <c r="AU18" s="1801" t="s">
        <v>1134</v>
      </c>
      <c r="AV18" s="1802"/>
      <c r="AW18" s="1803"/>
      <c r="AX18" s="1779"/>
      <c r="AY18" s="1780"/>
      <c r="AZ18" s="1785"/>
      <c r="BA18" s="1786"/>
      <c r="BB18" s="1792"/>
      <c r="BC18" s="1793"/>
      <c r="BD18" s="1793"/>
      <c r="BE18" s="1793"/>
      <c r="BF18" s="1794"/>
    </row>
    <row r="19" spans="2:58" ht="20.25" customHeight="1" x14ac:dyDescent="0.2">
      <c r="B19" s="1717"/>
      <c r="C19" s="1722"/>
      <c r="D19" s="1723"/>
      <c r="E19" s="1724"/>
      <c r="F19" s="611"/>
      <c r="G19" s="1729"/>
      <c r="H19" s="1732"/>
      <c r="I19" s="1723"/>
      <c r="J19" s="1723"/>
      <c r="K19" s="1724"/>
      <c r="L19" s="1732"/>
      <c r="M19" s="1723"/>
      <c r="N19" s="1723"/>
      <c r="O19" s="1735"/>
      <c r="P19" s="1740"/>
      <c r="Q19" s="1741"/>
      <c r="R19" s="1742"/>
      <c r="S19" s="612">
        <v>1</v>
      </c>
      <c r="T19" s="613">
        <v>2</v>
      </c>
      <c r="U19" s="613">
        <v>3</v>
      </c>
      <c r="V19" s="613">
        <v>4</v>
      </c>
      <c r="W19" s="613">
        <v>5</v>
      </c>
      <c r="X19" s="613">
        <v>6</v>
      </c>
      <c r="Y19" s="614">
        <v>7</v>
      </c>
      <c r="Z19" s="612">
        <v>8</v>
      </c>
      <c r="AA19" s="613">
        <v>9</v>
      </c>
      <c r="AB19" s="613">
        <v>10</v>
      </c>
      <c r="AC19" s="613">
        <v>11</v>
      </c>
      <c r="AD19" s="613">
        <v>12</v>
      </c>
      <c r="AE19" s="613">
        <v>13</v>
      </c>
      <c r="AF19" s="614">
        <v>14</v>
      </c>
      <c r="AG19" s="615">
        <v>15</v>
      </c>
      <c r="AH19" s="613">
        <v>16</v>
      </c>
      <c r="AI19" s="613">
        <v>17</v>
      </c>
      <c r="AJ19" s="613">
        <v>18</v>
      </c>
      <c r="AK19" s="613">
        <v>19</v>
      </c>
      <c r="AL19" s="613">
        <v>20</v>
      </c>
      <c r="AM19" s="614">
        <v>21</v>
      </c>
      <c r="AN19" s="612">
        <v>22</v>
      </c>
      <c r="AO19" s="613">
        <v>23</v>
      </c>
      <c r="AP19" s="613">
        <v>24</v>
      </c>
      <c r="AQ19" s="613">
        <v>25</v>
      </c>
      <c r="AR19" s="613">
        <v>26</v>
      </c>
      <c r="AS19" s="613">
        <v>27</v>
      </c>
      <c r="AT19" s="614">
        <v>28</v>
      </c>
      <c r="AU19" s="616" t="str">
        <f>IF($BB$3="暦月",IF(DAY(DATE($AC$2,$AG$2,29))=29,29,""),"")</f>
        <v/>
      </c>
      <c r="AV19" s="617" t="str">
        <f>IF($BB$3="暦月",IF(DAY(DATE($AC$2,$AG$2,30))=30,30,""),"")</f>
        <v/>
      </c>
      <c r="AW19" s="618" t="str">
        <f>IF($BB$3="暦月",IF(DAY(DATE($AC$2,$AG$2,31))=31,31,""),"")</f>
        <v/>
      </c>
      <c r="AX19" s="1779"/>
      <c r="AY19" s="1780"/>
      <c r="AZ19" s="1785"/>
      <c r="BA19" s="1786"/>
      <c r="BB19" s="1792"/>
      <c r="BC19" s="1793"/>
      <c r="BD19" s="1793"/>
      <c r="BE19" s="1793"/>
      <c r="BF19" s="1794"/>
    </row>
    <row r="20" spans="2:58" ht="20.25" hidden="1" customHeight="1" x14ac:dyDescent="0.2">
      <c r="B20" s="1717"/>
      <c r="C20" s="1722"/>
      <c r="D20" s="1723"/>
      <c r="E20" s="1724"/>
      <c r="F20" s="611"/>
      <c r="G20" s="1729"/>
      <c r="H20" s="1732"/>
      <c r="I20" s="1723"/>
      <c r="J20" s="1723"/>
      <c r="K20" s="1724"/>
      <c r="L20" s="1732"/>
      <c r="M20" s="1723"/>
      <c r="N20" s="1723"/>
      <c r="O20" s="1735"/>
      <c r="P20" s="1740"/>
      <c r="Q20" s="1741"/>
      <c r="R20" s="1742"/>
      <c r="S20" s="612">
        <f>WEEKDAY(DATE($AC$2,$AG$2,1))</f>
        <v>2</v>
      </c>
      <c r="T20" s="613">
        <f>WEEKDAY(DATE($AC$2,$AG$2,2))</f>
        <v>3</v>
      </c>
      <c r="U20" s="613">
        <f>WEEKDAY(DATE($AC$2,$AG$2,3))</f>
        <v>4</v>
      </c>
      <c r="V20" s="613">
        <f>WEEKDAY(DATE($AC$2,$AG$2,4))</f>
        <v>5</v>
      </c>
      <c r="W20" s="613">
        <f>WEEKDAY(DATE($AC$2,$AG$2,5))</f>
        <v>6</v>
      </c>
      <c r="X20" s="613">
        <f>WEEKDAY(DATE($AC$2,$AG$2,6))</f>
        <v>7</v>
      </c>
      <c r="Y20" s="614">
        <f>WEEKDAY(DATE($AC$2,$AG$2,7))</f>
        <v>1</v>
      </c>
      <c r="Z20" s="612">
        <f>WEEKDAY(DATE($AC$2,$AG$2,8))</f>
        <v>2</v>
      </c>
      <c r="AA20" s="613">
        <f>WEEKDAY(DATE($AC$2,$AG$2,9))</f>
        <v>3</v>
      </c>
      <c r="AB20" s="613">
        <f>WEEKDAY(DATE($AC$2,$AG$2,10))</f>
        <v>4</v>
      </c>
      <c r="AC20" s="613">
        <f>WEEKDAY(DATE($AC$2,$AG$2,11))</f>
        <v>5</v>
      </c>
      <c r="AD20" s="613">
        <f>WEEKDAY(DATE($AC$2,$AG$2,12))</f>
        <v>6</v>
      </c>
      <c r="AE20" s="613">
        <f>WEEKDAY(DATE($AC$2,$AG$2,13))</f>
        <v>7</v>
      </c>
      <c r="AF20" s="614">
        <f>WEEKDAY(DATE($AC$2,$AG$2,14))</f>
        <v>1</v>
      </c>
      <c r="AG20" s="612">
        <f>WEEKDAY(DATE($AC$2,$AG$2,15))</f>
        <v>2</v>
      </c>
      <c r="AH20" s="613">
        <f>WEEKDAY(DATE($AC$2,$AG$2,16))</f>
        <v>3</v>
      </c>
      <c r="AI20" s="613">
        <f>WEEKDAY(DATE($AC$2,$AG$2,17))</f>
        <v>4</v>
      </c>
      <c r="AJ20" s="613">
        <f>WEEKDAY(DATE($AC$2,$AG$2,18))</f>
        <v>5</v>
      </c>
      <c r="AK20" s="613">
        <f>WEEKDAY(DATE($AC$2,$AG$2,19))</f>
        <v>6</v>
      </c>
      <c r="AL20" s="613">
        <f>WEEKDAY(DATE($AC$2,$AG$2,20))</f>
        <v>7</v>
      </c>
      <c r="AM20" s="614">
        <f>WEEKDAY(DATE($AC$2,$AG$2,21))</f>
        <v>1</v>
      </c>
      <c r="AN20" s="612">
        <f>WEEKDAY(DATE($AC$2,$AG$2,22))</f>
        <v>2</v>
      </c>
      <c r="AO20" s="613">
        <f>WEEKDAY(DATE($AC$2,$AG$2,23))</f>
        <v>3</v>
      </c>
      <c r="AP20" s="613">
        <f>WEEKDAY(DATE($AC$2,$AG$2,24))</f>
        <v>4</v>
      </c>
      <c r="AQ20" s="613">
        <f>WEEKDAY(DATE($AC$2,$AG$2,25))</f>
        <v>5</v>
      </c>
      <c r="AR20" s="613">
        <f>WEEKDAY(DATE($AC$2,$AG$2,26))</f>
        <v>6</v>
      </c>
      <c r="AS20" s="613">
        <f>WEEKDAY(DATE($AC$2,$AG$2,27))</f>
        <v>7</v>
      </c>
      <c r="AT20" s="614">
        <f>WEEKDAY(DATE($AC$2,$AG$2,28))</f>
        <v>1</v>
      </c>
      <c r="AU20" s="612">
        <f>IF(AU19=29,WEEKDAY(DATE($AC$2,$AG$2,29)),0)</f>
        <v>0</v>
      </c>
      <c r="AV20" s="613">
        <f>IF(AV19=30,WEEKDAY(DATE($AC$2,$AG$2,30)),0)</f>
        <v>0</v>
      </c>
      <c r="AW20" s="614">
        <f>IF(AW19=31,WEEKDAY(DATE($AC$2,$AG$2,31)),0)</f>
        <v>0</v>
      </c>
      <c r="AX20" s="1779"/>
      <c r="AY20" s="1780"/>
      <c r="AZ20" s="1785"/>
      <c r="BA20" s="1786"/>
      <c r="BB20" s="1792"/>
      <c r="BC20" s="1793"/>
      <c r="BD20" s="1793"/>
      <c r="BE20" s="1793"/>
      <c r="BF20" s="1794"/>
    </row>
    <row r="21" spans="2:58" ht="22.5" customHeight="1" thickBot="1" x14ac:dyDescent="0.25">
      <c r="B21" s="1718"/>
      <c r="C21" s="1725"/>
      <c r="D21" s="1726"/>
      <c r="E21" s="1727"/>
      <c r="F21" s="619"/>
      <c r="G21" s="1730"/>
      <c r="H21" s="1733"/>
      <c r="I21" s="1726"/>
      <c r="J21" s="1726"/>
      <c r="K21" s="1727"/>
      <c r="L21" s="1733"/>
      <c r="M21" s="1726"/>
      <c r="N21" s="1726"/>
      <c r="O21" s="1736"/>
      <c r="P21" s="1743"/>
      <c r="Q21" s="1744"/>
      <c r="R21" s="1745"/>
      <c r="S21" s="620" t="str">
        <f>IF(S20=1,"日",IF(S20=2,"月",IF(S20=3,"火",IF(S20=4,"水",IF(S20=5,"木",IF(S20=6,"金","土"))))))</f>
        <v>月</v>
      </c>
      <c r="T21" s="621" t="str">
        <f t="shared" ref="T21:AT21" si="0">IF(T20=1,"日",IF(T20=2,"月",IF(T20=3,"火",IF(T20=4,"水",IF(T20=5,"木",IF(T20=6,"金","土"))))))</f>
        <v>火</v>
      </c>
      <c r="U21" s="621" t="str">
        <f t="shared" si="0"/>
        <v>水</v>
      </c>
      <c r="V21" s="621" t="str">
        <f t="shared" si="0"/>
        <v>木</v>
      </c>
      <c r="W21" s="621" t="str">
        <f t="shared" si="0"/>
        <v>金</v>
      </c>
      <c r="X21" s="621" t="str">
        <f t="shared" si="0"/>
        <v>土</v>
      </c>
      <c r="Y21" s="622" t="str">
        <f t="shared" si="0"/>
        <v>日</v>
      </c>
      <c r="Z21" s="620" t="str">
        <f>IF(Z20=1,"日",IF(Z20=2,"月",IF(Z20=3,"火",IF(Z20=4,"水",IF(Z20=5,"木",IF(Z20=6,"金","土"))))))</f>
        <v>月</v>
      </c>
      <c r="AA21" s="621" t="str">
        <f t="shared" si="0"/>
        <v>火</v>
      </c>
      <c r="AB21" s="621" t="str">
        <f t="shared" si="0"/>
        <v>水</v>
      </c>
      <c r="AC21" s="621" t="str">
        <f t="shared" si="0"/>
        <v>木</v>
      </c>
      <c r="AD21" s="621" t="str">
        <f t="shared" si="0"/>
        <v>金</v>
      </c>
      <c r="AE21" s="621" t="str">
        <f t="shared" si="0"/>
        <v>土</v>
      </c>
      <c r="AF21" s="622" t="str">
        <f t="shared" si="0"/>
        <v>日</v>
      </c>
      <c r="AG21" s="620" t="str">
        <f>IF(AG20=1,"日",IF(AG20=2,"月",IF(AG20=3,"火",IF(AG20=4,"水",IF(AG20=5,"木",IF(AG20=6,"金","土"))))))</f>
        <v>月</v>
      </c>
      <c r="AH21" s="621" t="str">
        <f t="shared" si="0"/>
        <v>火</v>
      </c>
      <c r="AI21" s="621" t="str">
        <f t="shared" si="0"/>
        <v>水</v>
      </c>
      <c r="AJ21" s="621" t="str">
        <f t="shared" si="0"/>
        <v>木</v>
      </c>
      <c r="AK21" s="621" t="str">
        <f t="shared" si="0"/>
        <v>金</v>
      </c>
      <c r="AL21" s="621" t="str">
        <f t="shared" si="0"/>
        <v>土</v>
      </c>
      <c r="AM21" s="622" t="str">
        <f t="shared" si="0"/>
        <v>日</v>
      </c>
      <c r="AN21" s="620" t="str">
        <f>IF(AN20=1,"日",IF(AN20=2,"月",IF(AN20=3,"火",IF(AN20=4,"水",IF(AN20=5,"木",IF(AN20=6,"金","土"))))))</f>
        <v>月</v>
      </c>
      <c r="AO21" s="621" t="str">
        <f t="shared" si="0"/>
        <v>火</v>
      </c>
      <c r="AP21" s="621" t="str">
        <f t="shared" si="0"/>
        <v>水</v>
      </c>
      <c r="AQ21" s="621" t="str">
        <f t="shared" si="0"/>
        <v>木</v>
      </c>
      <c r="AR21" s="621" t="str">
        <f t="shared" si="0"/>
        <v>金</v>
      </c>
      <c r="AS21" s="621" t="str">
        <f t="shared" si="0"/>
        <v>土</v>
      </c>
      <c r="AT21" s="622" t="str">
        <f t="shared" si="0"/>
        <v>日</v>
      </c>
      <c r="AU21" s="621" t="str">
        <f>IF(AU20=1,"日",IF(AU20=2,"月",IF(AU20=3,"火",IF(AU20=4,"水",IF(AU20=5,"木",IF(AU20=6,"金",IF(AU20=0,"","土")))))))</f>
        <v/>
      </c>
      <c r="AV21" s="621" t="str">
        <f>IF(AV20=1,"日",IF(AV20=2,"月",IF(AV20=3,"火",IF(AV20=4,"水",IF(AV20=5,"木",IF(AV20=6,"金",IF(AV20=0,"","土")))))))</f>
        <v/>
      </c>
      <c r="AW21" s="621" t="str">
        <f>IF(AW20=1,"日",IF(AW20=2,"月",IF(AW20=3,"火",IF(AW20=4,"水",IF(AW20=5,"木",IF(AW20=6,"金",IF(AW20=0,"","土")))))))</f>
        <v/>
      </c>
      <c r="AX21" s="1781"/>
      <c r="AY21" s="1782"/>
      <c r="AZ21" s="1787"/>
      <c r="BA21" s="1788"/>
      <c r="BB21" s="1795"/>
      <c r="BC21" s="1796"/>
      <c r="BD21" s="1796"/>
      <c r="BE21" s="1796"/>
      <c r="BF21" s="1797"/>
    </row>
    <row r="22" spans="2:58" ht="20.25" customHeight="1" x14ac:dyDescent="0.2">
      <c r="B22" s="1749">
        <v>1</v>
      </c>
      <c r="C22" s="1751"/>
      <c r="D22" s="1752"/>
      <c r="E22" s="1753"/>
      <c r="F22" s="623"/>
      <c r="G22" s="1760"/>
      <c r="H22" s="1762"/>
      <c r="I22" s="1763"/>
      <c r="J22" s="1763"/>
      <c r="K22" s="1764"/>
      <c r="L22" s="1768"/>
      <c r="M22" s="1769"/>
      <c r="N22" s="1769"/>
      <c r="O22" s="1770"/>
      <c r="P22" s="1774" t="s">
        <v>1135</v>
      </c>
      <c r="Q22" s="1775"/>
      <c r="R22" s="1776"/>
      <c r="S22" s="624"/>
      <c r="T22" s="625"/>
      <c r="U22" s="625"/>
      <c r="V22" s="625"/>
      <c r="W22" s="625"/>
      <c r="X22" s="625"/>
      <c r="Y22" s="626"/>
      <c r="Z22" s="624"/>
      <c r="AA22" s="625"/>
      <c r="AB22" s="625"/>
      <c r="AC22" s="625"/>
      <c r="AD22" s="625"/>
      <c r="AE22" s="625"/>
      <c r="AF22" s="626"/>
      <c r="AG22" s="624"/>
      <c r="AH22" s="625"/>
      <c r="AI22" s="625"/>
      <c r="AJ22" s="625"/>
      <c r="AK22" s="625"/>
      <c r="AL22" s="625"/>
      <c r="AM22" s="626"/>
      <c r="AN22" s="624"/>
      <c r="AO22" s="625"/>
      <c r="AP22" s="625"/>
      <c r="AQ22" s="625"/>
      <c r="AR22" s="625"/>
      <c r="AS22" s="625"/>
      <c r="AT22" s="626"/>
      <c r="AU22" s="624"/>
      <c r="AV22" s="625"/>
      <c r="AW22" s="625"/>
      <c r="AX22" s="1804"/>
      <c r="AY22" s="1805"/>
      <c r="AZ22" s="1806"/>
      <c r="BA22" s="1807"/>
      <c r="BB22" s="1808"/>
      <c r="BC22" s="1809"/>
      <c r="BD22" s="1809"/>
      <c r="BE22" s="1809"/>
      <c r="BF22" s="1810"/>
    </row>
    <row r="23" spans="2:58" ht="20.25" customHeight="1" x14ac:dyDescent="0.2">
      <c r="B23" s="1750"/>
      <c r="C23" s="1754"/>
      <c r="D23" s="1755"/>
      <c r="E23" s="1756"/>
      <c r="F23" s="627"/>
      <c r="G23" s="1761"/>
      <c r="H23" s="1765"/>
      <c r="I23" s="1766"/>
      <c r="J23" s="1766"/>
      <c r="K23" s="1767"/>
      <c r="L23" s="1771"/>
      <c r="M23" s="1772"/>
      <c r="N23" s="1772"/>
      <c r="O23" s="1773"/>
      <c r="P23" s="1817" t="s">
        <v>1136</v>
      </c>
      <c r="Q23" s="1818"/>
      <c r="R23" s="1819"/>
      <c r="S23" s="628" t="str">
        <f>IF(S22="","",VLOOKUP(S22,'[1]シフト記号表（勤務時間帯）'!$C$6:$K$35,9,FALSE))</f>
        <v/>
      </c>
      <c r="T23" s="629" t="str">
        <f>IF(T22="","",VLOOKUP(T22,'[1]シフト記号表（勤務時間帯）'!$C$6:$K$35,9,FALSE))</f>
        <v/>
      </c>
      <c r="U23" s="629" t="str">
        <f>IF(U22="","",VLOOKUP(U22,'[1]シフト記号表（勤務時間帯）'!$C$6:$K$35,9,FALSE))</f>
        <v/>
      </c>
      <c r="V23" s="629" t="str">
        <f>IF(V22="","",VLOOKUP(V22,'[1]シフト記号表（勤務時間帯）'!$C$6:$K$35,9,FALSE))</f>
        <v/>
      </c>
      <c r="W23" s="629" t="str">
        <f>IF(W22="","",VLOOKUP(W22,'[1]シフト記号表（勤務時間帯）'!$C$6:$K$35,9,FALSE))</f>
        <v/>
      </c>
      <c r="X23" s="629" t="str">
        <f>IF(X22="","",VLOOKUP(X22,'[1]シフト記号表（勤務時間帯）'!$C$6:$K$35,9,FALSE))</f>
        <v/>
      </c>
      <c r="Y23" s="630" t="str">
        <f>IF(Y22="","",VLOOKUP(Y22,'[1]シフト記号表（勤務時間帯）'!$C$6:$K$35,9,FALSE))</f>
        <v/>
      </c>
      <c r="Z23" s="628" t="str">
        <f>IF(Z22="","",VLOOKUP(Z22,'[1]シフト記号表（勤務時間帯）'!$C$6:$K$35,9,FALSE))</f>
        <v/>
      </c>
      <c r="AA23" s="629" t="str">
        <f>IF(AA22="","",VLOOKUP(AA22,'[1]シフト記号表（勤務時間帯）'!$C$6:$K$35,9,FALSE))</f>
        <v/>
      </c>
      <c r="AB23" s="629" t="str">
        <f>IF(AB22="","",VLOOKUP(AB22,'[1]シフト記号表（勤務時間帯）'!$C$6:$K$35,9,FALSE))</f>
        <v/>
      </c>
      <c r="AC23" s="629" t="str">
        <f>IF(AC22="","",VLOOKUP(AC22,'[1]シフト記号表（勤務時間帯）'!$C$6:$K$35,9,FALSE))</f>
        <v/>
      </c>
      <c r="AD23" s="629" t="str">
        <f>IF(AD22="","",VLOOKUP(AD22,'[1]シフト記号表（勤務時間帯）'!$C$6:$K$35,9,FALSE))</f>
        <v/>
      </c>
      <c r="AE23" s="629" t="str">
        <f>IF(AE22="","",VLOOKUP(AE22,'[1]シフト記号表（勤務時間帯）'!$C$6:$K$35,9,FALSE))</f>
        <v/>
      </c>
      <c r="AF23" s="630" t="str">
        <f>IF(AF22="","",VLOOKUP(AF22,'[1]シフト記号表（勤務時間帯）'!$C$6:$K$35,9,FALSE))</f>
        <v/>
      </c>
      <c r="AG23" s="628" t="str">
        <f>IF(AG22="","",VLOOKUP(AG22,'[1]シフト記号表（勤務時間帯）'!$C$6:$K$35,9,FALSE))</f>
        <v/>
      </c>
      <c r="AH23" s="629" t="str">
        <f>IF(AH22="","",VLOOKUP(AH22,'[1]シフト記号表（勤務時間帯）'!$C$6:$K$35,9,FALSE))</f>
        <v/>
      </c>
      <c r="AI23" s="629" t="str">
        <f>IF(AI22="","",VLOOKUP(AI22,'[1]シフト記号表（勤務時間帯）'!$C$6:$K$35,9,FALSE))</f>
        <v/>
      </c>
      <c r="AJ23" s="629" t="str">
        <f>IF(AJ22="","",VLOOKUP(AJ22,'[1]シフト記号表（勤務時間帯）'!$C$6:$K$35,9,FALSE))</f>
        <v/>
      </c>
      <c r="AK23" s="629" t="str">
        <f>IF(AK22="","",VLOOKUP(AK22,'[1]シフト記号表（勤務時間帯）'!$C$6:$K$35,9,FALSE))</f>
        <v/>
      </c>
      <c r="AL23" s="629" t="str">
        <f>IF(AL22="","",VLOOKUP(AL22,'[1]シフト記号表（勤務時間帯）'!$C$6:$K$35,9,FALSE))</f>
        <v/>
      </c>
      <c r="AM23" s="630" t="str">
        <f>IF(AM22="","",VLOOKUP(AM22,'[1]シフト記号表（勤務時間帯）'!$C$6:$K$35,9,FALSE))</f>
        <v/>
      </c>
      <c r="AN23" s="628" t="str">
        <f>IF(AN22="","",VLOOKUP(AN22,'[1]シフト記号表（勤務時間帯）'!$C$6:$K$35,9,FALSE))</f>
        <v/>
      </c>
      <c r="AO23" s="629" t="str">
        <f>IF(AO22="","",VLOOKUP(AO22,'[1]シフト記号表（勤務時間帯）'!$C$6:$K$35,9,FALSE))</f>
        <v/>
      </c>
      <c r="AP23" s="629" t="str">
        <f>IF(AP22="","",VLOOKUP(AP22,'[1]シフト記号表（勤務時間帯）'!$C$6:$K$35,9,FALSE))</f>
        <v/>
      </c>
      <c r="AQ23" s="629" t="str">
        <f>IF(AQ22="","",VLOOKUP(AQ22,'[1]シフト記号表（勤務時間帯）'!$C$6:$K$35,9,FALSE))</f>
        <v/>
      </c>
      <c r="AR23" s="629" t="str">
        <f>IF(AR22="","",VLOOKUP(AR22,'[1]シフト記号表（勤務時間帯）'!$C$6:$K$35,9,FALSE))</f>
        <v/>
      </c>
      <c r="AS23" s="629" t="str">
        <f>IF(AS22="","",VLOOKUP(AS22,'[1]シフト記号表（勤務時間帯）'!$C$6:$K$35,9,FALSE))</f>
        <v/>
      </c>
      <c r="AT23" s="630" t="str">
        <f>IF(AT22="","",VLOOKUP(AT22,'[1]シフト記号表（勤務時間帯）'!$C$6:$K$35,9,FALSE))</f>
        <v/>
      </c>
      <c r="AU23" s="628" t="str">
        <f>IF(AU22="","",VLOOKUP(AU22,'[1]シフト記号表（勤務時間帯）'!$C$6:$K$35,9,FALSE))</f>
        <v/>
      </c>
      <c r="AV23" s="629" t="str">
        <f>IF(AV22="","",VLOOKUP(AV22,'[1]シフト記号表（勤務時間帯）'!$C$6:$K$35,9,FALSE))</f>
        <v/>
      </c>
      <c r="AW23" s="629" t="str">
        <f>IF(AW22="","",VLOOKUP(AW22,'[1]シフト記号表（勤務時間帯）'!$C$6:$K$35,9,FALSE))</f>
        <v/>
      </c>
      <c r="AX23" s="1820">
        <f>IF($BB$3="４週",SUM(S23:AT23),IF($BB$3="暦月",SUM(S23:AW23),""))</f>
        <v>0</v>
      </c>
      <c r="AY23" s="1821"/>
      <c r="AZ23" s="1822">
        <f>IF($BB$3="４週",AX23/4,IF($BB$3="暦月",'勤務体制（1枚版）'!AX23/('勤務体制（1枚版）'!$BB$8/7),""))</f>
        <v>0</v>
      </c>
      <c r="BA23" s="1823"/>
      <c r="BB23" s="1811"/>
      <c r="BC23" s="1812"/>
      <c r="BD23" s="1812"/>
      <c r="BE23" s="1812"/>
      <c r="BF23" s="1813"/>
    </row>
    <row r="24" spans="2:58" ht="20.25" customHeight="1" x14ac:dyDescent="0.2">
      <c r="B24" s="1750"/>
      <c r="C24" s="1757"/>
      <c r="D24" s="1758"/>
      <c r="E24" s="1759"/>
      <c r="F24" s="631">
        <f>C22</f>
        <v>0</v>
      </c>
      <c r="G24" s="1761"/>
      <c r="H24" s="1765"/>
      <c r="I24" s="1766"/>
      <c r="J24" s="1766"/>
      <c r="K24" s="1767"/>
      <c r="L24" s="1771"/>
      <c r="M24" s="1772"/>
      <c r="N24" s="1772"/>
      <c r="O24" s="1773"/>
      <c r="P24" s="1824" t="s">
        <v>1137</v>
      </c>
      <c r="Q24" s="1825"/>
      <c r="R24" s="1826"/>
      <c r="S24" s="632" t="str">
        <f>IF(S22="","",VLOOKUP(S22,'[1]シフト記号表（勤務時間帯）'!$C$6:$U$35,19,FALSE))</f>
        <v/>
      </c>
      <c r="T24" s="633" t="str">
        <f>IF(T22="","",VLOOKUP(T22,'[1]シフト記号表（勤務時間帯）'!$C$6:$U$35,19,FALSE))</f>
        <v/>
      </c>
      <c r="U24" s="633" t="str">
        <f>IF(U22="","",VLOOKUP(U22,'[1]シフト記号表（勤務時間帯）'!$C$6:$U$35,19,FALSE))</f>
        <v/>
      </c>
      <c r="V24" s="633" t="str">
        <f>IF(V22="","",VLOOKUP(V22,'[1]シフト記号表（勤務時間帯）'!$C$6:$U$35,19,FALSE))</f>
        <v/>
      </c>
      <c r="W24" s="633" t="str">
        <f>IF(W22="","",VLOOKUP(W22,'[1]シフト記号表（勤務時間帯）'!$C$6:$U$35,19,FALSE))</f>
        <v/>
      </c>
      <c r="X24" s="633" t="str">
        <f>IF(X22="","",VLOOKUP(X22,'[1]シフト記号表（勤務時間帯）'!$C$6:$U$35,19,FALSE))</f>
        <v/>
      </c>
      <c r="Y24" s="634" t="str">
        <f>IF(Y22="","",VLOOKUP(Y22,'[1]シフト記号表（勤務時間帯）'!$C$6:$U$35,19,FALSE))</f>
        <v/>
      </c>
      <c r="Z24" s="632" t="str">
        <f>IF(Z22="","",VLOOKUP(Z22,'[1]シフト記号表（勤務時間帯）'!$C$6:$U$35,19,FALSE))</f>
        <v/>
      </c>
      <c r="AA24" s="633" t="str">
        <f>IF(AA22="","",VLOOKUP(AA22,'[1]シフト記号表（勤務時間帯）'!$C$6:$U$35,19,FALSE))</f>
        <v/>
      </c>
      <c r="AB24" s="633" t="str">
        <f>IF(AB22="","",VLOOKUP(AB22,'[1]シフト記号表（勤務時間帯）'!$C$6:$U$35,19,FALSE))</f>
        <v/>
      </c>
      <c r="AC24" s="633" t="str">
        <f>IF(AC22="","",VLOOKUP(AC22,'[1]シフト記号表（勤務時間帯）'!$C$6:$U$35,19,FALSE))</f>
        <v/>
      </c>
      <c r="AD24" s="633" t="str">
        <f>IF(AD22="","",VLOOKUP(AD22,'[1]シフト記号表（勤務時間帯）'!$C$6:$U$35,19,FALSE))</f>
        <v/>
      </c>
      <c r="AE24" s="633" t="str">
        <f>IF(AE22="","",VLOOKUP(AE22,'[1]シフト記号表（勤務時間帯）'!$C$6:$U$35,19,FALSE))</f>
        <v/>
      </c>
      <c r="AF24" s="634" t="str">
        <f>IF(AF22="","",VLOOKUP(AF22,'[1]シフト記号表（勤務時間帯）'!$C$6:$U$35,19,FALSE))</f>
        <v/>
      </c>
      <c r="AG24" s="632" t="str">
        <f>IF(AG22="","",VLOOKUP(AG22,'[1]シフト記号表（勤務時間帯）'!$C$6:$U$35,19,FALSE))</f>
        <v/>
      </c>
      <c r="AH24" s="633" t="str">
        <f>IF(AH22="","",VLOOKUP(AH22,'[1]シフト記号表（勤務時間帯）'!$C$6:$U$35,19,FALSE))</f>
        <v/>
      </c>
      <c r="AI24" s="633" t="str">
        <f>IF(AI22="","",VLOOKUP(AI22,'[1]シフト記号表（勤務時間帯）'!$C$6:$U$35,19,FALSE))</f>
        <v/>
      </c>
      <c r="AJ24" s="633" t="str">
        <f>IF(AJ22="","",VLOOKUP(AJ22,'[1]シフト記号表（勤務時間帯）'!$C$6:$U$35,19,FALSE))</f>
        <v/>
      </c>
      <c r="AK24" s="633" t="str">
        <f>IF(AK22="","",VLOOKUP(AK22,'[1]シフト記号表（勤務時間帯）'!$C$6:$U$35,19,FALSE))</f>
        <v/>
      </c>
      <c r="AL24" s="633" t="str">
        <f>IF(AL22="","",VLOOKUP(AL22,'[1]シフト記号表（勤務時間帯）'!$C$6:$U$35,19,FALSE))</f>
        <v/>
      </c>
      <c r="AM24" s="634" t="str">
        <f>IF(AM22="","",VLOOKUP(AM22,'[1]シフト記号表（勤務時間帯）'!$C$6:$U$35,19,FALSE))</f>
        <v/>
      </c>
      <c r="AN24" s="632" t="str">
        <f>IF(AN22="","",VLOOKUP(AN22,'[1]シフト記号表（勤務時間帯）'!$C$6:$U$35,19,FALSE))</f>
        <v/>
      </c>
      <c r="AO24" s="633" t="str">
        <f>IF(AO22="","",VLOOKUP(AO22,'[1]シフト記号表（勤務時間帯）'!$C$6:$U$35,19,FALSE))</f>
        <v/>
      </c>
      <c r="AP24" s="633" t="str">
        <f>IF(AP22="","",VLOOKUP(AP22,'[1]シフト記号表（勤務時間帯）'!$C$6:$U$35,19,FALSE))</f>
        <v/>
      </c>
      <c r="AQ24" s="633" t="str">
        <f>IF(AQ22="","",VLOOKUP(AQ22,'[1]シフト記号表（勤務時間帯）'!$C$6:$U$35,19,FALSE))</f>
        <v/>
      </c>
      <c r="AR24" s="633" t="str">
        <f>IF(AR22="","",VLOOKUP(AR22,'[1]シフト記号表（勤務時間帯）'!$C$6:$U$35,19,FALSE))</f>
        <v/>
      </c>
      <c r="AS24" s="633" t="str">
        <f>IF(AS22="","",VLOOKUP(AS22,'[1]シフト記号表（勤務時間帯）'!$C$6:$U$35,19,FALSE))</f>
        <v/>
      </c>
      <c r="AT24" s="634" t="str">
        <f>IF(AT22="","",VLOOKUP(AT22,'[1]シフト記号表（勤務時間帯）'!$C$6:$U$35,19,FALSE))</f>
        <v/>
      </c>
      <c r="AU24" s="632" t="str">
        <f>IF(AU22="","",VLOOKUP(AU22,'[1]シフト記号表（勤務時間帯）'!$C$6:$U$35,19,FALSE))</f>
        <v/>
      </c>
      <c r="AV24" s="633" t="str">
        <f>IF(AV22="","",VLOOKUP(AV22,'[1]シフト記号表（勤務時間帯）'!$C$6:$U$35,19,FALSE))</f>
        <v/>
      </c>
      <c r="AW24" s="633" t="str">
        <f>IF(AW22="","",VLOOKUP(AW22,'[1]シフト記号表（勤務時間帯）'!$C$6:$U$35,19,FALSE))</f>
        <v/>
      </c>
      <c r="AX24" s="1827">
        <f>IF($BB$3="４週",SUM(S24:AT24),IF($BB$3="暦月",SUM(S24:AW24),""))</f>
        <v>0</v>
      </c>
      <c r="AY24" s="1828"/>
      <c r="AZ24" s="1829">
        <f>IF($BB$3="４週",AX24/4,IF($BB$3="暦月",'勤務体制（1枚版）'!AX24/('勤務体制（1枚版）'!$BB$8/7),""))</f>
        <v>0</v>
      </c>
      <c r="BA24" s="1830"/>
      <c r="BB24" s="1814"/>
      <c r="BC24" s="1815"/>
      <c r="BD24" s="1815"/>
      <c r="BE24" s="1815"/>
      <c r="BF24" s="1816"/>
    </row>
    <row r="25" spans="2:58" ht="20.25" customHeight="1" x14ac:dyDescent="0.2">
      <c r="B25" s="1750">
        <f>B22+1</f>
        <v>2</v>
      </c>
      <c r="C25" s="1831"/>
      <c r="D25" s="1832"/>
      <c r="E25" s="1833"/>
      <c r="F25" s="635"/>
      <c r="G25" s="1834"/>
      <c r="H25" s="1836"/>
      <c r="I25" s="1766"/>
      <c r="J25" s="1766"/>
      <c r="K25" s="1767"/>
      <c r="L25" s="1837"/>
      <c r="M25" s="1838"/>
      <c r="N25" s="1838"/>
      <c r="O25" s="1839"/>
      <c r="P25" s="1843" t="s">
        <v>1135</v>
      </c>
      <c r="Q25" s="1844"/>
      <c r="R25" s="1845"/>
      <c r="S25" s="624"/>
      <c r="T25" s="625"/>
      <c r="U25" s="625"/>
      <c r="V25" s="625"/>
      <c r="W25" s="625"/>
      <c r="X25" s="625"/>
      <c r="Y25" s="626"/>
      <c r="Z25" s="624"/>
      <c r="AA25" s="625"/>
      <c r="AB25" s="625"/>
      <c r="AC25" s="625"/>
      <c r="AD25" s="625"/>
      <c r="AE25" s="625"/>
      <c r="AF25" s="626"/>
      <c r="AG25" s="624"/>
      <c r="AH25" s="625"/>
      <c r="AI25" s="625"/>
      <c r="AJ25" s="625"/>
      <c r="AK25" s="625"/>
      <c r="AL25" s="625"/>
      <c r="AM25" s="626"/>
      <c r="AN25" s="624"/>
      <c r="AO25" s="625"/>
      <c r="AP25" s="625"/>
      <c r="AQ25" s="625"/>
      <c r="AR25" s="625"/>
      <c r="AS25" s="625"/>
      <c r="AT25" s="626"/>
      <c r="AU25" s="624"/>
      <c r="AV25" s="625"/>
      <c r="AW25" s="625"/>
      <c r="AX25" s="1846"/>
      <c r="AY25" s="1847"/>
      <c r="AZ25" s="1848"/>
      <c r="BA25" s="1849"/>
      <c r="BB25" s="1850"/>
      <c r="BC25" s="1851"/>
      <c r="BD25" s="1851"/>
      <c r="BE25" s="1851"/>
      <c r="BF25" s="1852"/>
    </row>
    <row r="26" spans="2:58" ht="20.25" customHeight="1" x14ac:dyDescent="0.2">
      <c r="B26" s="1750"/>
      <c r="C26" s="1754"/>
      <c r="D26" s="1755"/>
      <c r="E26" s="1756"/>
      <c r="F26" s="627"/>
      <c r="G26" s="1761"/>
      <c r="H26" s="1765"/>
      <c r="I26" s="1766"/>
      <c r="J26" s="1766"/>
      <c r="K26" s="1767"/>
      <c r="L26" s="1771"/>
      <c r="M26" s="1772"/>
      <c r="N26" s="1772"/>
      <c r="O26" s="1773"/>
      <c r="P26" s="1817" t="s">
        <v>1136</v>
      </c>
      <c r="Q26" s="1818"/>
      <c r="R26" s="1819"/>
      <c r="S26" s="628" t="str">
        <f>IF(S25="","",VLOOKUP(S25,'[1]シフト記号表（勤務時間帯）'!$C$6:$K$35,9,FALSE))</f>
        <v/>
      </c>
      <c r="T26" s="629" t="str">
        <f>IF(T25="","",VLOOKUP(T25,'[1]シフト記号表（勤務時間帯）'!$C$6:$K$35,9,FALSE))</f>
        <v/>
      </c>
      <c r="U26" s="629" t="str">
        <f>IF(U25="","",VLOOKUP(U25,'[1]シフト記号表（勤務時間帯）'!$C$6:$K$35,9,FALSE))</f>
        <v/>
      </c>
      <c r="V26" s="629" t="str">
        <f>IF(V25="","",VLOOKUP(V25,'[1]シフト記号表（勤務時間帯）'!$C$6:$K$35,9,FALSE))</f>
        <v/>
      </c>
      <c r="W26" s="629" t="str">
        <f>IF(W25="","",VLOOKUP(W25,'[1]シフト記号表（勤務時間帯）'!$C$6:$K$35,9,FALSE))</f>
        <v/>
      </c>
      <c r="X26" s="629" t="str">
        <f>IF(X25="","",VLOOKUP(X25,'[1]シフト記号表（勤務時間帯）'!$C$6:$K$35,9,FALSE))</f>
        <v/>
      </c>
      <c r="Y26" s="630" t="str">
        <f>IF(Y25="","",VLOOKUP(Y25,'[1]シフト記号表（勤務時間帯）'!$C$6:$K$35,9,FALSE))</f>
        <v/>
      </c>
      <c r="Z26" s="628" t="str">
        <f>IF(Z25="","",VLOOKUP(Z25,'[1]シフト記号表（勤務時間帯）'!$C$6:$K$35,9,FALSE))</f>
        <v/>
      </c>
      <c r="AA26" s="629" t="str">
        <f>IF(AA25="","",VLOOKUP(AA25,'[1]シフト記号表（勤務時間帯）'!$C$6:$K$35,9,FALSE))</f>
        <v/>
      </c>
      <c r="AB26" s="629" t="str">
        <f>IF(AB25="","",VLOOKUP(AB25,'[1]シフト記号表（勤務時間帯）'!$C$6:$K$35,9,FALSE))</f>
        <v/>
      </c>
      <c r="AC26" s="629" t="str">
        <f>IF(AC25="","",VLOOKUP(AC25,'[1]シフト記号表（勤務時間帯）'!$C$6:$K$35,9,FALSE))</f>
        <v/>
      </c>
      <c r="AD26" s="629" t="str">
        <f>IF(AD25="","",VLOOKUP(AD25,'[1]シフト記号表（勤務時間帯）'!$C$6:$K$35,9,FALSE))</f>
        <v/>
      </c>
      <c r="AE26" s="629" t="str">
        <f>IF(AE25="","",VLOOKUP(AE25,'[1]シフト記号表（勤務時間帯）'!$C$6:$K$35,9,FALSE))</f>
        <v/>
      </c>
      <c r="AF26" s="630" t="str">
        <f>IF(AF25="","",VLOOKUP(AF25,'[1]シフト記号表（勤務時間帯）'!$C$6:$K$35,9,FALSE))</f>
        <v/>
      </c>
      <c r="AG26" s="628" t="str">
        <f>IF(AG25="","",VLOOKUP(AG25,'[1]シフト記号表（勤務時間帯）'!$C$6:$K$35,9,FALSE))</f>
        <v/>
      </c>
      <c r="AH26" s="629" t="str">
        <f>IF(AH25="","",VLOOKUP(AH25,'[1]シフト記号表（勤務時間帯）'!$C$6:$K$35,9,FALSE))</f>
        <v/>
      </c>
      <c r="AI26" s="629" t="str">
        <f>IF(AI25="","",VLOOKUP(AI25,'[1]シフト記号表（勤務時間帯）'!$C$6:$K$35,9,FALSE))</f>
        <v/>
      </c>
      <c r="AJ26" s="629" t="str">
        <f>IF(AJ25="","",VLOOKUP(AJ25,'[1]シフト記号表（勤務時間帯）'!$C$6:$K$35,9,FALSE))</f>
        <v/>
      </c>
      <c r="AK26" s="629" t="str">
        <f>IF(AK25="","",VLOOKUP(AK25,'[1]シフト記号表（勤務時間帯）'!$C$6:$K$35,9,FALSE))</f>
        <v/>
      </c>
      <c r="AL26" s="629" t="str">
        <f>IF(AL25="","",VLOOKUP(AL25,'[1]シフト記号表（勤務時間帯）'!$C$6:$K$35,9,FALSE))</f>
        <v/>
      </c>
      <c r="AM26" s="630" t="str">
        <f>IF(AM25="","",VLOOKUP(AM25,'[1]シフト記号表（勤務時間帯）'!$C$6:$K$35,9,FALSE))</f>
        <v/>
      </c>
      <c r="AN26" s="628" t="str">
        <f>IF(AN25="","",VLOOKUP(AN25,'[1]シフト記号表（勤務時間帯）'!$C$6:$K$35,9,FALSE))</f>
        <v/>
      </c>
      <c r="AO26" s="629" t="str">
        <f>IF(AO25="","",VLOOKUP(AO25,'[1]シフト記号表（勤務時間帯）'!$C$6:$K$35,9,FALSE))</f>
        <v/>
      </c>
      <c r="AP26" s="629" t="str">
        <f>IF(AP25="","",VLOOKUP(AP25,'[1]シフト記号表（勤務時間帯）'!$C$6:$K$35,9,FALSE))</f>
        <v/>
      </c>
      <c r="AQ26" s="629" t="str">
        <f>IF(AQ25="","",VLOOKUP(AQ25,'[1]シフト記号表（勤務時間帯）'!$C$6:$K$35,9,FALSE))</f>
        <v/>
      </c>
      <c r="AR26" s="629" t="str">
        <f>IF(AR25="","",VLOOKUP(AR25,'[1]シフト記号表（勤務時間帯）'!$C$6:$K$35,9,FALSE))</f>
        <v/>
      </c>
      <c r="AS26" s="629" t="str">
        <f>IF(AS25="","",VLOOKUP(AS25,'[1]シフト記号表（勤務時間帯）'!$C$6:$K$35,9,FALSE))</f>
        <v/>
      </c>
      <c r="AT26" s="630" t="str">
        <f>IF(AT25="","",VLOOKUP(AT25,'[1]シフト記号表（勤務時間帯）'!$C$6:$K$35,9,FALSE))</f>
        <v/>
      </c>
      <c r="AU26" s="628" t="str">
        <f>IF(AU25="","",VLOOKUP(AU25,'[1]シフト記号表（勤務時間帯）'!$C$6:$K$35,9,FALSE))</f>
        <v/>
      </c>
      <c r="AV26" s="629" t="str">
        <f>IF(AV25="","",VLOOKUP(AV25,'[1]シフト記号表（勤務時間帯）'!$C$6:$K$35,9,FALSE))</f>
        <v/>
      </c>
      <c r="AW26" s="629" t="str">
        <f>IF(AW25="","",VLOOKUP(AW25,'[1]シフト記号表（勤務時間帯）'!$C$6:$K$35,9,FALSE))</f>
        <v/>
      </c>
      <c r="AX26" s="1820">
        <f>IF($BB$3="４週",SUM(S26:AT26),IF($BB$3="暦月",SUM(S26:AW26),""))</f>
        <v>0</v>
      </c>
      <c r="AY26" s="1821"/>
      <c r="AZ26" s="1822">
        <f>IF($BB$3="４週",AX26/4,IF($BB$3="暦月",'勤務体制（1枚版）'!AX26/('勤務体制（1枚版）'!$BB$8/7),""))</f>
        <v>0</v>
      </c>
      <c r="BA26" s="1823"/>
      <c r="BB26" s="1811"/>
      <c r="BC26" s="1812"/>
      <c r="BD26" s="1812"/>
      <c r="BE26" s="1812"/>
      <c r="BF26" s="1813"/>
    </row>
    <row r="27" spans="2:58" ht="20.25" customHeight="1" x14ac:dyDescent="0.2">
      <c r="B27" s="1750"/>
      <c r="C27" s="1757"/>
      <c r="D27" s="1758"/>
      <c r="E27" s="1759"/>
      <c r="F27" s="627">
        <f>C25</f>
        <v>0</v>
      </c>
      <c r="G27" s="1835"/>
      <c r="H27" s="1765"/>
      <c r="I27" s="1766"/>
      <c r="J27" s="1766"/>
      <c r="K27" s="1767"/>
      <c r="L27" s="1840"/>
      <c r="M27" s="1841"/>
      <c r="N27" s="1841"/>
      <c r="O27" s="1842"/>
      <c r="P27" s="1824" t="s">
        <v>1137</v>
      </c>
      <c r="Q27" s="1825"/>
      <c r="R27" s="1826"/>
      <c r="S27" s="632" t="str">
        <f>IF(S25="","",VLOOKUP(S25,'[1]シフト記号表（勤務時間帯）'!$C$6:$U$35,19,FALSE))</f>
        <v/>
      </c>
      <c r="T27" s="633" t="str">
        <f>IF(T25="","",VLOOKUP(T25,'[1]シフト記号表（勤務時間帯）'!$C$6:$U$35,19,FALSE))</f>
        <v/>
      </c>
      <c r="U27" s="633" t="str">
        <f>IF(U25="","",VLOOKUP(U25,'[1]シフト記号表（勤務時間帯）'!$C$6:$U$35,19,FALSE))</f>
        <v/>
      </c>
      <c r="V27" s="633" t="str">
        <f>IF(V25="","",VLOOKUP(V25,'[1]シフト記号表（勤務時間帯）'!$C$6:$U$35,19,FALSE))</f>
        <v/>
      </c>
      <c r="W27" s="633" t="str">
        <f>IF(W25="","",VLOOKUP(W25,'[1]シフト記号表（勤務時間帯）'!$C$6:$U$35,19,FALSE))</f>
        <v/>
      </c>
      <c r="X27" s="633" t="str">
        <f>IF(X25="","",VLOOKUP(X25,'[1]シフト記号表（勤務時間帯）'!$C$6:$U$35,19,FALSE))</f>
        <v/>
      </c>
      <c r="Y27" s="634" t="str">
        <f>IF(Y25="","",VLOOKUP(Y25,'[1]シフト記号表（勤務時間帯）'!$C$6:$U$35,19,FALSE))</f>
        <v/>
      </c>
      <c r="Z27" s="632" t="str">
        <f>IF(Z25="","",VLOOKUP(Z25,'[1]シフト記号表（勤務時間帯）'!$C$6:$U$35,19,FALSE))</f>
        <v/>
      </c>
      <c r="AA27" s="633" t="str">
        <f>IF(AA25="","",VLOOKUP(AA25,'[1]シフト記号表（勤務時間帯）'!$C$6:$U$35,19,FALSE))</f>
        <v/>
      </c>
      <c r="AB27" s="633" t="str">
        <f>IF(AB25="","",VLOOKUP(AB25,'[1]シフト記号表（勤務時間帯）'!$C$6:$U$35,19,FALSE))</f>
        <v/>
      </c>
      <c r="AC27" s="633" t="str">
        <f>IF(AC25="","",VLOOKUP(AC25,'[1]シフト記号表（勤務時間帯）'!$C$6:$U$35,19,FALSE))</f>
        <v/>
      </c>
      <c r="AD27" s="633" t="str">
        <f>IF(AD25="","",VLOOKUP(AD25,'[1]シフト記号表（勤務時間帯）'!$C$6:$U$35,19,FALSE))</f>
        <v/>
      </c>
      <c r="AE27" s="633" t="str">
        <f>IF(AE25="","",VLOOKUP(AE25,'[1]シフト記号表（勤務時間帯）'!$C$6:$U$35,19,FALSE))</f>
        <v/>
      </c>
      <c r="AF27" s="634" t="str">
        <f>IF(AF25="","",VLOOKUP(AF25,'[1]シフト記号表（勤務時間帯）'!$C$6:$U$35,19,FALSE))</f>
        <v/>
      </c>
      <c r="AG27" s="632" t="str">
        <f>IF(AG25="","",VLOOKUP(AG25,'[1]シフト記号表（勤務時間帯）'!$C$6:$U$35,19,FALSE))</f>
        <v/>
      </c>
      <c r="AH27" s="633" t="str">
        <f>IF(AH25="","",VLOOKUP(AH25,'[1]シフト記号表（勤務時間帯）'!$C$6:$U$35,19,FALSE))</f>
        <v/>
      </c>
      <c r="AI27" s="633" t="str">
        <f>IF(AI25="","",VLOOKUP(AI25,'[1]シフト記号表（勤務時間帯）'!$C$6:$U$35,19,FALSE))</f>
        <v/>
      </c>
      <c r="AJ27" s="633" t="str">
        <f>IF(AJ25="","",VLOOKUP(AJ25,'[1]シフト記号表（勤務時間帯）'!$C$6:$U$35,19,FALSE))</f>
        <v/>
      </c>
      <c r="AK27" s="633" t="str">
        <f>IF(AK25="","",VLOOKUP(AK25,'[1]シフト記号表（勤務時間帯）'!$C$6:$U$35,19,FALSE))</f>
        <v/>
      </c>
      <c r="AL27" s="633" t="str">
        <f>IF(AL25="","",VLOOKUP(AL25,'[1]シフト記号表（勤務時間帯）'!$C$6:$U$35,19,FALSE))</f>
        <v/>
      </c>
      <c r="AM27" s="634" t="str">
        <f>IF(AM25="","",VLOOKUP(AM25,'[1]シフト記号表（勤務時間帯）'!$C$6:$U$35,19,FALSE))</f>
        <v/>
      </c>
      <c r="AN27" s="632" t="str">
        <f>IF(AN25="","",VLOOKUP(AN25,'[1]シフト記号表（勤務時間帯）'!$C$6:$U$35,19,FALSE))</f>
        <v/>
      </c>
      <c r="AO27" s="633" t="str">
        <f>IF(AO25="","",VLOOKUP(AO25,'[1]シフト記号表（勤務時間帯）'!$C$6:$U$35,19,FALSE))</f>
        <v/>
      </c>
      <c r="AP27" s="633" t="str">
        <f>IF(AP25="","",VLOOKUP(AP25,'[1]シフト記号表（勤務時間帯）'!$C$6:$U$35,19,FALSE))</f>
        <v/>
      </c>
      <c r="AQ27" s="633" t="str">
        <f>IF(AQ25="","",VLOOKUP(AQ25,'[1]シフト記号表（勤務時間帯）'!$C$6:$U$35,19,FALSE))</f>
        <v/>
      </c>
      <c r="AR27" s="633" t="str">
        <f>IF(AR25="","",VLOOKUP(AR25,'[1]シフト記号表（勤務時間帯）'!$C$6:$U$35,19,FALSE))</f>
        <v/>
      </c>
      <c r="AS27" s="633" t="str">
        <f>IF(AS25="","",VLOOKUP(AS25,'[1]シフト記号表（勤務時間帯）'!$C$6:$U$35,19,FALSE))</f>
        <v/>
      </c>
      <c r="AT27" s="634" t="str">
        <f>IF(AT25="","",VLOOKUP(AT25,'[1]シフト記号表（勤務時間帯）'!$C$6:$U$35,19,FALSE))</f>
        <v/>
      </c>
      <c r="AU27" s="632" t="str">
        <f>IF(AU25="","",VLOOKUP(AU25,'[1]シフト記号表（勤務時間帯）'!$C$6:$U$35,19,FALSE))</f>
        <v/>
      </c>
      <c r="AV27" s="633" t="str">
        <f>IF(AV25="","",VLOOKUP(AV25,'[1]シフト記号表（勤務時間帯）'!$C$6:$U$35,19,FALSE))</f>
        <v/>
      </c>
      <c r="AW27" s="633" t="str">
        <f>IF(AW25="","",VLOOKUP(AW25,'[1]シフト記号表（勤務時間帯）'!$C$6:$U$35,19,FALSE))</f>
        <v/>
      </c>
      <c r="AX27" s="1827">
        <f>IF($BB$3="４週",SUM(S27:AT27),IF($BB$3="暦月",SUM(S27:AW27),""))</f>
        <v>0</v>
      </c>
      <c r="AY27" s="1828"/>
      <c r="AZ27" s="1829">
        <f>IF($BB$3="４週",AX27/4,IF($BB$3="暦月",'勤務体制（1枚版）'!AX27/('勤務体制（1枚版）'!$BB$8/7),""))</f>
        <v>0</v>
      </c>
      <c r="BA27" s="1830"/>
      <c r="BB27" s="1814"/>
      <c r="BC27" s="1815"/>
      <c r="BD27" s="1815"/>
      <c r="BE27" s="1815"/>
      <c r="BF27" s="1816"/>
    </row>
    <row r="28" spans="2:58" ht="20.25" customHeight="1" x14ac:dyDescent="0.2">
      <c r="B28" s="1750">
        <f>B25+1</f>
        <v>3</v>
      </c>
      <c r="C28" s="1853"/>
      <c r="D28" s="1854"/>
      <c r="E28" s="1855"/>
      <c r="F28" s="635"/>
      <c r="G28" s="1834"/>
      <c r="H28" s="1836"/>
      <c r="I28" s="1766"/>
      <c r="J28" s="1766"/>
      <c r="K28" s="1767"/>
      <c r="L28" s="1837"/>
      <c r="M28" s="1838"/>
      <c r="N28" s="1838"/>
      <c r="O28" s="1839"/>
      <c r="P28" s="1843" t="s">
        <v>1135</v>
      </c>
      <c r="Q28" s="1844"/>
      <c r="R28" s="1845"/>
      <c r="S28" s="624"/>
      <c r="T28" s="625"/>
      <c r="U28" s="625"/>
      <c r="V28" s="625"/>
      <c r="W28" s="625"/>
      <c r="X28" s="625"/>
      <c r="Y28" s="626"/>
      <c r="Z28" s="624"/>
      <c r="AA28" s="625"/>
      <c r="AB28" s="625"/>
      <c r="AC28" s="625"/>
      <c r="AD28" s="625"/>
      <c r="AE28" s="625"/>
      <c r="AF28" s="626"/>
      <c r="AG28" s="624"/>
      <c r="AH28" s="625"/>
      <c r="AI28" s="625"/>
      <c r="AJ28" s="625"/>
      <c r="AK28" s="625"/>
      <c r="AL28" s="625"/>
      <c r="AM28" s="626"/>
      <c r="AN28" s="624"/>
      <c r="AO28" s="625"/>
      <c r="AP28" s="625"/>
      <c r="AQ28" s="625"/>
      <c r="AR28" s="625"/>
      <c r="AS28" s="625"/>
      <c r="AT28" s="626"/>
      <c r="AU28" s="624"/>
      <c r="AV28" s="625"/>
      <c r="AW28" s="625"/>
      <c r="AX28" s="1846"/>
      <c r="AY28" s="1847"/>
      <c r="AZ28" s="1848"/>
      <c r="BA28" s="1849"/>
      <c r="BB28" s="1850"/>
      <c r="BC28" s="1851"/>
      <c r="BD28" s="1851"/>
      <c r="BE28" s="1851"/>
      <c r="BF28" s="1852"/>
    </row>
    <row r="29" spans="2:58" ht="20.25" customHeight="1" x14ac:dyDescent="0.2">
      <c r="B29" s="1750"/>
      <c r="C29" s="1856"/>
      <c r="D29" s="1857"/>
      <c r="E29" s="1858"/>
      <c r="F29" s="627"/>
      <c r="G29" s="1761"/>
      <c r="H29" s="1765"/>
      <c r="I29" s="1766"/>
      <c r="J29" s="1766"/>
      <c r="K29" s="1767"/>
      <c r="L29" s="1771"/>
      <c r="M29" s="1772"/>
      <c r="N29" s="1772"/>
      <c r="O29" s="1773"/>
      <c r="P29" s="1817" t="s">
        <v>1136</v>
      </c>
      <c r="Q29" s="1818"/>
      <c r="R29" s="1819"/>
      <c r="S29" s="628" t="str">
        <f>IF(S28="","",VLOOKUP(S28,'[1]シフト記号表（勤務時間帯）'!$C$6:$K$35,9,FALSE))</f>
        <v/>
      </c>
      <c r="T29" s="629" t="str">
        <f>IF(T28="","",VLOOKUP(T28,'[1]シフト記号表（勤務時間帯）'!$C$6:$K$35,9,FALSE))</f>
        <v/>
      </c>
      <c r="U29" s="629" t="str">
        <f>IF(U28="","",VLOOKUP(U28,'[1]シフト記号表（勤務時間帯）'!$C$6:$K$35,9,FALSE))</f>
        <v/>
      </c>
      <c r="V29" s="629" t="str">
        <f>IF(V28="","",VLOOKUP(V28,'[1]シフト記号表（勤務時間帯）'!$C$6:$K$35,9,FALSE))</f>
        <v/>
      </c>
      <c r="W29" s="629" t="str">
        <f>IF(W28="","",VLOOKUP(W28,'[1]シフト記号表（勤務時間帯）'!$C$6:$K$35,9,FALSE))</f>
        <v/>
      </c>
      <c r="X29" s="629" t="str">
        <f>IF(X28="","",VLOOKUP(X28,'[1]シフト記号表（勤務時間帯）'!$C$6:$K$35,9,FALSE))</f>
        <v/>
      </c>
      <c r="Y29" s="630" t="str">
        <f>IF(Y28="","",VLOOKUP(Y28,'[1]シフト記号表（勤務時間帯）'!$C$6:$K$35,9,FALSE))</f>
        <v/>
      </c>
      <c r="Z29" s="628" t="str">
        <f>IF(Z28="","",VLOOKUP(Z28,'[1]シフト記号表（勤務時間帯）'!$C$6:$K$35,9,FALSE))</f>
        <v/>
      </c>
      <c r="AA29" s="629" t="str">
        <f>IF(AA28="","",VLOOKUP(AA28,'[1]シフト記号表（勤務時間帯）'!$C$6:$K$35,9,FALSE))</f>
        <v/>
      </c>
      <c r="AB29" s="629" t="str">
        <f>IF(AB28="","",VLOOKUP(AB28,'[1]シフト記号表（勤務時間帯）'!$C$6:$K$35,9,FALSE))</f>
        <v/>
      </c>
      <c r="AC29" s="629" t="str">
        <f>IF(AC28="","",VLOOKUP(AC28,'[1]シフト記号表（勤務時間帯）'!$C$6:$K$35,9,FALSE))</f>
        <v/>
      </c>
      <c r="AD29" s="629" t="str">
        <f>IF(AD28="","",VLOOKUP(AD28,'[1]シフト記号表（勤務時間帯）'!$C$6:$K$35,9,FALSE))</f>
        <v/>
      </c>
      <c r="AE29" s="629" t="str">
        <f>IF(AE28="","",VLOOKUP(AE28,'[1]シフト記号表（勤務時間帯）'!$C$6:$K$35,9,FALSE))</f>
        <v/>
      </c>
      <c r="AF29" s="630" t="str">
        <f>IF(AF28="","",VLOOKUP(AF28,'[1]シフト記号表（勤務時間帯）'!$C$6:$K$35,9,FALSE))</f>
        <v/>
      </c>
      <c r="AG29" s="628" t="str">
        <f>IF(AG28="","",VLOOKUP(AG28,'[1]シフト記号表（勤務時間帯）'!$C$6:$K$35,9,FALSE))</f>
        <v/>
      </c>
      <c r="AH29" s="629" t="str">
        <f>IF(AH28="","",VLOOKUP(AH28,'[1]シフト記号表（勤務時間帯）'!$C$6:$K$35,9,FALSE))</f>
        <v/>
      </c>
      <c r="AI29" s="629" t="str">
        <f>IF(AI28="","",VLOOKUP(AI28,'[1]シフト記号表（勤務時間帯）'!$C$6:$K$35,9,FALSE))</f>
        <v/>
      </c>
      <c r="AJ29" s="629" t="str">
        <f>IF(AJ28="","",VLOOKUP(AJ28,'[1]シフト記号表（勤務時間帯）'!$C$6:$K$35,9,FALSE))</f>
        <v/>
      </c>
      <c r="AK29" s="629" t="str">
        <f>IF(AK28="","",VLOOKUP(AK28,'[1]シフト記号表（勤務時間帯）'!$C$6:$K$35,9,FALSE))</f>
        <v/>
      </c>
      <c r="AL29" s="629" t="str">
        <f>IF(AL28="","",VLOOKUP(AL28,'[1]シフト記号表（勤務時間帯）'!$C$6:$K$35,9,FALSE))</f>
        <v/>
      </c>
      <c r="AM29" s="630" t="str">
        <f>IF(AM28="","",VLOOKUP(AM28,'[1]シフト記号表（勤務時間帯）'!$C$6:$K$35,9,FALSE))</f>
        <v/>
      </c>
      <c r="AN29" s="628" t="str">
        <f>IF(AN28="","",VLOOKUP(AN28,'[1]シフト記号表（勤務時間帯）'!$C$6:$K$35,9,FALSE))</f>
        <v/>
      </c>
      <c r="AO29" s="629" t="str">
        <f>IF(AO28="","",VLOOKUP(AO28,'[1]シフト記号表（勤務時間帯）'!$C$6:$K$35,9,FALSE))</f>
        <v/>
      </c>
      <c r="AP29" s="629" t="str">
        <f>IF(AP28="","",VLOOKUP(AP28,'[1]シフト記号表（勤務時間帯）'!$C$6:$K$35,9,FALSE))</f>
        <v/>
      </c>
      <c r="AQ29" s="629" t="str">
        <f>IF(AQ28="","",VLOOKUP(AQ28,'[1]シフト記号表（勤務時間帯）'!$C$6:$K$35,9,FALSE))</f>
        <v/>
      </c>
      <c r="AR29" s="629" t="str">
        <f>IF(AR28="","",VLOOKUP(AR28,'[1]シフト記号表（勤務時間帯）'!$C$6:$K$35,9,FALSE))</f>
        <v/>
      </c>
      <c r="AS29" s="629" t="str">
        <f>IF(AS28="","",VLOOKUP(AS28,'[1]シフト記号表（勤務時間帯）'!$C$6:$K$35,9,FALSE))</f>
        <v/>
      </c>
      <c r="AT29" s="630" t="str">
        <f>IF(AT28="","",VLOOKUP(AT28,'[1]シフト記号表（勤務時間帯）'!$C$6:$K$35,9,FALSE))</f>
        <v/>
      </c>
      <c r="AU29" s="628" t="str">
        <f>IF(AU28="","",VLOOKUP(AU28,'[1]シフト記号表（勤務時間帯）'!$C$6:$K$35,9,FALSE))</f>
        <v/>
      </c>
      <c r="AV29" s="629" t="str">
        <f>IF(AV28="","",VLOOKUP(AV28,'[1]シフト記号表（勤務時間帯）'!$C$6:$K$35,9,FALSE))</f>
        <v/>
      </c>
      <c r="AW29" s="629" t="str">
        <f>IF(AW28="","",VLOOKUP(AW28,'[1]シフト記号表（勤務時間帯）'!$C$6:$K$35,9,FALSE))</f>
        <v/>
      </c>
      <c r="AX29" s="1820">
        <f>IF($BB$3="４週",SUM(S29:AT29),IF($BB$3="暦月",SUM(S29:AW29),""))</f>
        <v>0</v>
      </c>
      <c r="AY29" s="1821"/>
      <c r="AZ29" s="1822">
        <f>IF($BB$3="４週",AX29/4,IF($BB$3="暦月",'勤務体制（1枚版）'!AX29/('勤務体制（1枚版）'!$BB$8/7),""))</f>
        <v>0</v>
      </c>
      <c r="BA29" s="1823"/>
      <c r="BB29" s="1811"/>
      <c r="BC29" s="1812"/>
      <c r="BD29" s="1812"/>
      <c r="BE29" s="1812"/>
      <c r="BF29" s="1813"/>
    </row>
    <row r="30" spans="2:58" ht="20.25" customHeight="1" x14ac:dyDescent="0.2">
      <c r="B30" s="1750"/>
      <c r="C30" s="1859"/>
      <c r="D30" s="1860"/>
      <c r="E30" s="1861"/>
      <c r="F30" s="627">
        <f>C28</f>
        <v>0</v>
      </c>
      <c r="G30" s="1835"/>
      <c r="H30" s="1765"/>
      <c r="I30" s="1766"/>
      <c r="J30" s="1766"/>
      <c r="K30" s="1767"/>
      <c r="L30" s="1840"/>
      <c r="M30" s="1841"/>
      <c r="N30" s="1841"/>
      <c r="O30" s="1842"/>
      <c r="P30" s="1824" t="s">
        <v>1137</v>
      </c>
      <c r="Q30" s="1825"/>
      <c r="R30" s="1826"/>
      <c r="S30" s="632" t="str">
        <f>IF(S28="","",VLOOKUP(S28,'[1]シフト記号表（勤務時間帯）'!$C$6:$U$35,19,FALSE))</f>
        <v/>
      </c>
      <c r="T30" s="633" t="str">
        <f>IF(T28="","",VLOOKUP(T28,'[1]シフト記号表（勤務時間帯）'!$C$6:$U$35,19,FALSE))</f>
        <v/>
      </c>
      <c r="U30" s="633" t="str">
        <f>IF(U28="","",VLOOKUP(U28,'[1]シフト記号表（勤務時間帯）'!$C$6:$U$35,19,FALSE))</f>
        <v/>
      </c>
      <c r="V30" s="633" t="str">
        <f>IF(V28="","",VLOOKUP(V28,'[1]シフト記号表（勤務時間帯）'!$C$6:$U$35,19,FALSE))</f>
        <v/>
      </c>
      <c r="W30" s="633" t="str">
        <f>IF(W28="","",VLOOKUP(W28,'[1]シフト記号表（勤務時間帯）'!$C$6:$U$35,19,FALSE))</f>
        <v/>
      </c>
      <c r="X30" s="633" t="str">
        <f>IF(X28="","",VLOOKUP(X28,'[1]シフト記号表（勤務時間帯）'!$C$6:$U$35,19,FALSE))</f>
        <v/>
      </c>
      <c r="Y30" s="634" t="str">
        <f>IF(Y28="","",VLOOKUP(Y28,'[1]シフト記号表（勤務時間帯）'!$C$6:$U$35,19,FALSE))</f>
        <v/>
      </c>
      <c r="Z30" s="632" t="str">
        <f>IF(Z28="","",VLOOKUP(Z28,'[1]シフト記号表（勤務時間帯）'!$C$6:$U$35,19,FALSE))</f>
        <v/>
      </c>
      <c r="AA30" s="633" t="str">
        <f>IF(AA28="","",VLOOKUP(AA28,'[1]シフト記号表（勤務時間帯）'!$C$6:$U$35,19,FALSE))</f>
        <v/>
      </c>
      <c r="AB30" s="633" t="str">
        <f>IF(AB28="","",VLOOKUP(AB28,'[1]シフト記号表（勤務時間帯）'!$C$6:$U$35,19,FALSE))</f>
        <v/>
      </c>
      <c r="AC30" s="633" t="str">
        <f>IF(AC28="","",VLOOKUP(AC28,'[1]シフト記号表（勤務時間帯）'!$C$6:$U$35,19,FALSE))</f>
        <v/>
      </c>
      <c r="AD30" s="633" t="str">
        <f>IF(AD28="","",VLOOKUP(AD28,'[1]シフト記号表（勤務時間帯）'!$C$6:$U$35,19,FALSE))</f>
        <v/>
      </c>
      <c r="AE30" s="633" t="str">
        <f>IF(AE28="","",VLOOKUP(AE28,'[1]シフト記号表（勤務時間帯）'!$C$6:$U$35,19,FALSE))</f>
        <v/>
      </c>
      <c r="AF30" s="634" t="str">
        <f>IF(AF28="","",VLOOKUP(AF28,'[1]シフト記号表（勤務時間帯）'!$C$6:$U$35,19,FALSE))</f>
        <v/>
      </c>
      <c r="AG30" s="632" t="str">
        <f>IF(AG28="","",VLOOKUP(AG28,'[1]シフト記号表（勤務時間帯）'!$C$6:$U$35,19,FALSE))</f>
        <v/>
      </c>
      <c r="AH30" s="633" t="str">
        <f>IF(AH28="","",VLOOKUP(AH28,'[1]シフト記号表（勤務時間帯）'!$C$6:$U$35,19,FALSE))</f>
        <v/>
      </c>
      <c r="AI30" s="633" t="str">
        <f>IF(AI28="","",VLOOKUP(AI28,'[1]シフト記号表（勤務時間帯）'!$C$6:$U$35,19,FALSE))</f>
        <v/>
      </c>
      <c r="AJ30" s="633" t="str">
        <f>IF(AJ28="","",VLOOKUP(AJ28,'[1]シフト記号表（勤務時間帯）'!$C$6:$U$35,19,FALSE))</f>
        <v/>
      </c>
      <c r="AK30" s="633" t="str">
        <f>IF(AK28="","",VLOOKUP(AK28,'[1]シフト記号表（勤務時間帯）'!$C$6:$U$35,19,FALSE))</f>
        <v/>
      </c>
      <c r="AL30" s="633" t="str">
        <f>IF(AL28="","",VLOOKUP(AL28,'[1]シフト記号表（勤務時間帯）'!$C$6:$U$35,19,FALSE))</f>
        <v/>
      </c>
      <c r="AM30" s="634" t="str">
        <f>IF(AM28="","",VLOOKUP(AM28,'[1]シフト記号表（勤務時間帯）'!$C$6:$U$35,19,FALSE))</f>
        <v/>
      </c>
      <c r="AN30" s="632" t="str">
        <f>IF(AN28="","",VLOOKUP(AN28,'[1]シフト記号表（勤務時間帯）'!$C$6:$U$35,19,FALSE))</f>
        <v/>
      </c>
      <c r="AO30" s="633" t="str">
        <f>IF(AO28="","",VLOOKUP(AO28,'[1]シフト記号表（勤務時間帯）'!$C$6:$U$35,19,FALSE))</f>
        <v/>
      </c>
      <c r="AP30" s="633" t="str">
        <f>IF(AP28="","",VLOOKUP(AP28,'[1]シフト記号表（勤務時間帯）'!$C$6:$U$35,19,FALSE))</f>
        <v/>
      </c>
      <c r="AQ30" s="633" t="str">
        <f>IF(AQ28="","",VLOOKUP(AQ28,'[1]シフト記号表（勤務時間帯）'!$C$6:$U$35,19,FALSE))</f>
        <v/>
      </c>
      <c r="AR30" s="633" t="str">
        <f>IF(AR28="","",VLOOKUP(AR28,'[1]シフト記号表（勤務時間帯）'!$C$6:$U$35,19,FALSE))</f>
        <v/>
      </c>
      <c r="AS30" s="633" t="str">
        <f>IF(AS28="","",VLOOKUP(AS28,'[1]シフト記号表（勤務時間帯）'!$C$6:$U$35,19,FALSE))</f>
        <v/>
      </c>
      <c r="AT30" s="634" t="str">
        <f>IF(AT28="","",VLOOKUP(AT28,'[1]シフト記号表（勤務時間帯）'!$C$6:$U$35,19,FALSE))</f>
        <v/>
      </c>
      <c r="AU30" s="632" t="str">
        <f>IF(AU28="","",VLOOKUP(AU28,'[1]シフト記号表（勤務時間帯）'!$C$6:$U$35,19,FALSE))</f>
        <v/>
      </c>
      <c r="AV30" s="633" t="str">
        <f>IF(AV28="","",VLOOKUP(AV28,'[1]シフト記号表（勤務時間帯）'!$C$6:$U$35,19,FALSE))</f>
        <v/>
      </c>
      <c r="AW30" s="633" t="str">
        <f>IF(AW28="","",VLOOKUP(AW28,'[1]シフト記号表（勤務時間帯）'!$C$6:$U$35,19,FALSE))</f>
        <v/>
      </c>
      <c r="AX30" s="1827">
        <f>IF($BB$3="４週",SUM(S30:AT30),IF($BB$3="暦月",SUM(S30:AW30),""))</f>
        <v>0</v>
      </c>
      <c r="AY30" s="1828"/>
      <c r="AZ30" s="1829">
        <f>IF($BB$3="４週",AX30/4,IF($BB$3="暦月",'勤務体制（1枚版）'!AX30/('勤務体制（1枚版）'!$BB$8/7),""))</f>
        <v>0</v>
      </c>
      <c r="BA30" s="1830"/>
      <c r="BB30" s="1814"/>
      <c r="BC30" s="1815"/>
      <c r="BD30" s="1815"/>
      <c r="BE30" s="1815"/>
      <c r="BF30" s="1816"/>
    </row>
    <row r="31" spans="2:58" ht="20.25" customHeight="1" x14ac:dyDescent="0.2">
      <c r="B31" s="1750">
        <f>B28+1</f>
        <v>4</v>
      </c>
      <c r="C31" s="1853"/>
      <c r="D31" s="1854"/>
      <c r="E31" s="1855"/>
      <c r="F31" s="635"/>
      <c r="G31" s="1834"/>
      <c r="H31" s="1836"/>
      <c r="I31" s="1766"/>
      <c r="J31" s="1766"/>
      <c r="K31" s="1767"/>
      <c r="L31" s="1837"/>
      <c r="M31" s="1838"/>
      <c r="N31" s="1838"/>
      <c r="O31" s="1839"/>
      <c r="P31" s="1843" t="s">
        <v>1135</v>
      </c>
      <c r="Q31" s="1844"/>
      <c r="R31" s="1845"/>
      <c r="S31" s="624"/>
      <c r="T31" s="625"/>
      <c r="U31" s="625"/>
      <c r="V31" s="625"/>
      <c r="W31" s="625"/>
      <c r="X31" s="625"/>
      <c r="Y31" s="626"/>
      <c r="Z31" s="624"/>
      <c r="AA31" s="625"/>
      <c r="AB31" s="625"/>
      <c r="AC31" s="625"/>
      <c r="AD31" s="625"/>
      <c r="AE31" s="625"/>
      <c r="AF31" s="626"/>
      <c r="AG31" s="624"/>
      <c r="AH31" s="625"/>
      <c r="AI31" s="625"/>
      <c r="AJ31" s="625"/>
      <c r="AK31" s="625"/>
      <c r="AL31" s="625"/>
      <c r="AM31" s="626"/>
      <c r="AN31" s="624"/>
      <c r="AO31" s="625"/>
      <c r="AP31" s="625"/>
      <c r="AQ31" s="625"/>
      <c r="AR31" s="625"/>
      <c r="AS31" s="625"/>
      <c r="AT31" s="626"/>
      <c r="AU31" s="624"/>
      <c r="AV31" s="625"/>
      <c r="AW31" s="625"/>
      <c r="AX31" s="1846"/>
      <c r="AY31" s="1847"/>
      <c r="AZ31" s="1848"/>
      <c r="BA31" s="1849"/>
      <c r="BB31" s="1850"/>
      <c r="BC31" s="1851"/>
      <c r="BD31" s="1851"/>
      <c r="BE31" s="1851"/>
      <c r="BF31" s="1852"/>
    </row>
    <row r="32" spans="2:58" ht="20.25" customHeight="1" x14ac:dyDescent="0.2">
      <c r="B32" s="1750"/>
      <c r="C32" s="1856"/>
      <c r="D32" s="1857"/>
      <c r="E32" s="1858"/>
      <c r="F32" s="627"/>
      <c r="G32" s="1761"/>
      <c r="H32" s="1765"/>
      <c r="I32" s="1766"/>
      <c r="J32" s="1766"/>
      <c r="K32" s="1767"/>
      <c r="L32" s="1771"/>
      <c r="M32" s="1772"/>
      <c r="N32" s="1772"/>
      <c r="O32" s="1773"/>
      <c r="P32" s="1817" t="s">
        <v>1136</v>
      </c>
      <c r="Q32" s="1818"/>
      <c r="R32" s="1819"/>
      <c r="S32" s="628" t="str">
        <f>IF(S31="","",VLOOKUP(S31,'[1]シフト記号表（勤務時間帯）'!$C$6:$K$35,9,FALSE))</f>
        <v/>
      </c>
      <c r="T32" s="629" t="str">
        <f>IF(T31="","",VLOOKUP(T31,'[1]シフト記号表（勤務時間帯）'!$C$6:$K$35,9,FALSE))</f>
        <v/>
      </c>
      <c r="U32" s="629" t="str">
        <f>IF(U31="","",VLOOKUP(U31,'[1]シフト記号表（勤務時間帯）'!$C$6:$K$35,9,FALSE))</f>
        <v/>
      </c>
      <c r="V32" s="629" t="str">
        <f>IF(V31="","",VLOOKUP(V31,'[1]シフト記号表（勤務時間帯）'!$C$6:$K$35,9,FALSE))</f>
        <v/>
      </c>
      <c r="W32" s="629" t="str">
        <f>IF(W31="","",VLOOKUP(W31,'[1]シフト記号表（勤務時間帯）'!$C$6:$K$35,9,FALSE))</f>
        <v/>
      </c>
      <c r="X32" s="629" t="str">
        <f>IF(X31="","",VLOOKUP(X31,'[1]シフト記号表（勤務時間帯）'!$C$6:$K$35,9,FALSE))</f>
        <v/>
      </c>
      <c r="Y32" s="630" t="str">
        <f>IF(Y31="","",VLOOKUP(Y31,'[1]シフト記号表（勤務時間帯）'!$C$6:$K$35,9,FALSE))</f>
        <v/>
      </c>
      <c r="Z32" s="628" t="str">
        <f>IF(Z31="","",VLOOKUP(Z31,'[1]シフト記号表（勤務時間帯）'!$C$6:$K$35,9,FALSE))</f>
        <v/>
      </c>
      <c r="AA32" s="629" t="str">
        <f>IF(AA31="","",VLOOKUP(AA31,'[1]シフト記号表（勤務時間帯）'!$C$6:$K$35,9,FALSE))</f>
        <v/>
      </c>
      <c r="AB32" s="629" t="str">
        <f>IF(AB31="","",VLOOKUP(AB31,'[1]シフト記号表（勤務時間帯）'!$C$6:$K$35,9,FALSE))</f>
        <v/>
      </c>
      <c r="AC32" s="629" t="str">
        <f>IF(AC31="","",VLOOKUP(AC31,'[1]シフト記号表（勤務時間帯）'!$C$6:$K$35,9,FALSE))</f>
        <v/>
      </c>
      <c r="AD32" s="629" t="str">
        <f>IF(AD31="","",VLOOKUP(AD31,'[1]シフト記号表（勤務時間帯）'!$C$6:$K$35,9,FALSE))</f>
        <v/>
      </c>
      <c r="AE32" s="629" t="str">
        <f>IF(AE31="","",VLOOKUP(AE31,'[1]シフト記号表（勤務時間帯）'!$C$6:$K$35,9,FALSE))</f>
        <v/>
      </c>
      <c r="AF32" s="630" t="str">
        <f>IF(AF31="","",VLOOKUP(AF31,'[1]シフト記号表（勤務時間帯）'!$C$6:$K$35,9,FALSE))</f>
        <v/>
      </c>
      <c r="AG32" s="628" t="str">
        <f>IF(AG31="","",VLOOKUP(AG31,'[1]シフト記号表（勤務時間帯）'!$C$6:$K$35,9,FALSE))</f>
        <v/>
      </c>
      <c r="AH32" s="629" t="str">
        <f>IF(AH31="","",VLOOKUP(AH31,'[1]シフト記号表（勤務時間帯）'!$C$6:$K$35,9,FALSE))</f>
        <v/>
      </c>
      <c r="AI32" s="629" t="str">
        <f>IF(AI31="","",VLOOKUP(AI31,'[1]シフト記号表（勤務時間帯）'!$C$6:$K$35,9,FALSE))</f>
        <v/>
      </c>
      <c r="AJ32" s="629" t="str">
        <f>IF(AJ31="","",VLOOKUP(AJ31,'[1]シフト記号表（勤務時間帯）'!$C$6:$K$35,9,FALSE))</f>
        <v/>
      </c>
      <c r="AK32" s="629" t="str">
        <f>IF(AK31="","",VLOOKUP(AK31,'[1]シフト記号表（勤務時間帯）'!$C$6:$K$35,9,FALSE))</f>
        <v/>
      </c>
      <c r="AL32" s="629" t="str">
        <f>IF(AL31="","",VLOOKUP(AL31,'[1]シフト記号表（勤務時間帯）'!$C$6:$K$35,9,FALSE))</f>
        <v/>
      </c>
      <c r="AM32" s="630" t="str">
        <f>IF(AM31="","",VLOOKUP(AM31,'[1]シフト記号表（勤務時間帯）'!$C$6:$K$35,9,FALSE))</f>
        <v/>
      </c>
      <c r="AN32" s="628" t="str">
        <f>IF(AN31="","",VLOOKUP(AN31,'[1]シフト記号表（勤務時間帯）'!$C$6:$K$35,9,FALSE))</f>
        <v/>
      </c>
      <c r="AO32" s="629" t="str">
        <f>IF(AO31="","",VLOOKUP(AO31,'[1]シフト記号表（勤務時間帯）'!$C$6:$K$35,9,FALSE))</f>
        <v/>
      </c>
      <c r="AP32" s="629" t="str">
        <f>IF(AP31="","",VLOOKUP(AP31,'[1]シフト記号表（勤務時間帯）'!$C$6:$K$35,9,FALSE))</f>
        <v/>
      </c>
      <c r="AQ32" s="629" t="str">
        <f>IF(AQ31="","",VLOOKUP(AQ31,'[1]シフト記号表（勤務時間帯）'!$C$6:$K$35,9,FALSE))</f>
        <v/>
      </c>
      <c r="AR32" s="629" t="str">
        <f>IF(AR31="","",VLOOKUP(AR31,'[1]シフト記号表（勤務時間帯）'!$C$6:$K$35,9,FALSE))</f>
        <v/>
      </c>
      <c r="AS32" s="629" t="str">
        <f>IF(AS31="","",VLOOKUP(AS31,'[1]シフト記号表（勤務時間帯）'!$C$6:$K$35,9,FALSE))</f>
        <v/>
      </c>
      <c r="AT32" s="630" t="str">
        <f>IF(AT31="","",VLOOKUP(AT31,'[1]シフト記号表（勤務時間帯）'!$C$6:$K$35,9,FALSE))</f>
        <v/>
      </c>
      <c r="AU32" s="628" t="str">
        <f>IF(AU31="","",VLOOKUP(AU31,'[1]シフト記号表（勤務時間帯）'!$C$6:$K$35,9,FALSE))</f>
        <v/>
      </c>
      <c r="AV32" s="629" t="str">
        <f>IF(AV31="","",VLOOKUP(AV31,'[1]シフト記号表（勤務時間帯）'!$C$6:$K$35,9,FALSE))</f>
        <v/>
      </c>
      <c r="AW32" s="629" t="str">
        <f>IF(AW31="","",VLOOKUP(AW31,'[1]シフト記号表（勤務時間帯）'!$C$6:$K$35,9,FALSE))</f>
        <v/>
      </c>
      <c r="AX32" s="1820">
        <f>IF($BB$3="４週",SUM(S32:AT32),IF($BB$3="暦月",SUM(S32:AW32),""))</f>
        <v>0</v>
      </c>
      <c r="AY32" s="1821"/>
      <c r="AZ32" s="1822">
        <f>IF($BB$3="４週",AX32/4,IF($BB$3="暦月",'勤務体制（1枚版）'!AX32/('勤務体制（1枚版）'!$BB$8/7),""))</f>
        <v>0</v>
      </c>
      <c r="BA32" s="1823"/>
      <c r="BB32" s="1811"/>
      <c r="BC32" s="1812"/>
      <c r="BD32" s="1812"/>
      <c r="BE32" s="1812"/>
      <c r="BF32" s="1813"/>
    </row>
    <row r="33" spans="2:58" ht="20.25" customHeight="1" x14ac:dyDescent="0.2">
      <c r="B33" s="1750"/>
      <c r="C33" s="1859"/>
      <c r="D33" s="1860"/>
      <c r="E33" s="1861"/>
      <c r="F33" s="627">
        <f>C31</f>
        <v>0</v>
      </c>
      <c r="G33" s="1835"/>
      <c r="H33" s="1765"/>
      <c r="I33" s="1766"/>
      <c r="J33" s="1766"/>
      <c r="K33" s="1767"/>
      <c r="L33" s="1840"/>
      <c r="M33" s="1841"/>
      <c r="N33" s="1841"/>
      <c r="O33" s="1842"/>
      <c r="P33" s="1824" t="s">
        <v>1137</v>
      </c>
      <c r="Q33" s="1825"/>
      <c r="R33" s="1826"/>
      <c r="S33" s="632" t="str">
        <f>IF(S31="","",VLOOKUP(S31,'[1]シフト記号表（勤務時間帯）'!$C$6:$U$35,19,FALSE))</f>
        <v/>
      </c>
      <c r="T33" s="633" t="str">
        <f>IF(T31="","",VLOOKUP(T31,'[1]シフト記号表（勤務時間帯）'!$C$6:$U$35,19,FALSE))</f>
        <v/>
      </c>
      <c r="U33" s="633" t="str">
        <f>IF(U31="","",VLOOKUP(U31,'[1]シフト記号表（勤務時間帯）'!$C$6:$U$35,19,FALSE))</f>
        <v/>
      </c>
      <c r="V33" s="633" t="str">
        <f>IF(V31="","",VLOOKUP(V31,'[1]シフト記号表（勤務時間帯）'!$C$6:$U$35,19,FALSE))</f>
        <v/>
      </c>
      <c r="W33" s="633" t="str">
        <f>IF(W31="","",VLOOKUP(W31,'[1]シフト記号表（勤務時間帯）'!$C$6:$U$35,19,FALSE))</f>
        <v/>
      </c>
      <c r="X33" s="633" t="str">
        <f>IF(X31="","",VLOOKUP(X31,'[1]シフト記号表（勤務時間帯）'!$C$6:$U$35,19,FALSE))</f>
        <v/>
      </c>
      <c r="Y33" s="634" t="str">
        <f>IF(Y31="","",VLOOKUP(Y31,'[1]シフト記号表（勤務時間帯）'!$C$6:$U$35,19,FALSE))</f>
        <v/>
      </c>
      <c r="Z33" s="632" t="str">
        <f>IF(Z31="","",VLOOKUP(Z31,'[1]シフト記号表（勤務時間帯）'!$C$6:$U$35,19,FALSE))</f>
        <v/>
      </c>
      <c r="AA33" s="633" t="str">
        <f>IF(AA31="","",VLOOKUP(AA31,'[1]シフト記号表（勤務時間帯）'!$C$6:$U$35,19,FALSE))</f>
        <v/>
      </c>
      <c r="AB33" s="633" t="str">
        <f>IF(AB31="","",VLOOKUP(AB31,'[1]シフト記号表（勤務時間帯）'!$C$6:$U$35,19,FALSE))</f>
        <v/>
      </c>
      <c r="AC33" s="633" t="str">
        <f>IF(AC31="","",VLOOKUP(AC31,'[1]シフト記号表（勤務時間帯）'!$C$6:$U$35,19,FALSE))</f>
        <v/>
      </c>
      <c r="AD33" s="633" t="str">
        <f>IF(AD31="","",VLOOKUP(AD31,'[1]シフト記号表（勤務時間帯）'!$C$6:$U$35,19,FALSE))</f>
        <v/>
      </c>
      <c r="AE33" s="633" t="str">
        <f>IF(AE31="","",VLOOKUP(AE31,'[1]シフト記号表（勤務時間帯）'!$C$6:$U$35,19,FALSE))</f>
        <v/>
      </c>
      <c r="AF33" s="634" t="str">
        <f>IF(AF31="","",VLOOKUP(AF31,'[1]シフト記号表（勤務時間帯）'!$C$6:$U$35,19,FALSE))</f>
        <v/>
      </c>
      <c r="AG33" s="632" t="str">
        <f>IF(AG31="","",VLOOKUP(AG31,'[1]シフト記号表（勤務時間帯）'!$C$6:$U$35,19,FALSE))</f>
        <v/>
      </c>
      <c r="AH33" s="633" t="str">
        <f>IF(AH31="","",VLOOKUP(AH31,'[1]シフト記号表（勤務時間帯）'!$C$6:$U$35,19,FALSE))</f>
        <v/>
      </c>
      <c r="AI33" s="633" t="str">
        <f>IF(AI31="","",VLOOKUP(AI31,'[1]シフト記号表（勤務時間帯）'!$C$6:$U$35,19,FALSE))</f>
        <v/>
      </c>
      <c r="AJ33" s="633" t="str">
        <f>IF(AJ31="","",VLOOKUP(AJ31,'[1]シフト記号表（勤務時間帯）'!$C$6:$U$35,19,FALSE))</f>
        <v/>
      </c>
      <c r="AK33" s="633" t="str">
        <f>IF(AK31="","",VLOOKUP(AK31,'[1]シフト記号表（勤務時間帯）'!$C$6:$U$35,19,FALSE))</f>
        <v/>
      </c>
      <c r="AL33" s="633" t="str">
        <f>IF(AL31="","",VLOOKUP(AL31,'[1]シフト記号表（勤務時間帯）'!$C$6:$U$35,19,FALSE))</f>
        <v/>
      </c>
      <c r="AM33" s="634" t="str">
        <f>IF(AM31="","",VLOOKUP(AM31,'[1]シフト記号表（勤務時間帯）'!$C$6:$U$35,19,FALSE))</f>
        <v/>
      </c>
      <c r="AN33" s="632" t="str">
        <f>IF(AN31="","",VLOOKUP(AN31,'[1]シフト記号表（勤務時間帯）'!$C$6:$U$35,19,FALSE))</f>
        <v/>
      </c>
      <c r="AO33" s="633" t="str">
        <f>IF(AO31="","",VLOOKUP(AO31,'[1]シフト記号表（勤務時間帯）'!$C$6:$U$35,19,FALSE))</f>
        <v/>
      </c>
      <c r="AP33" s="633" t="str">
        <f>IF(AP31="","",VLOOKUP(AP31,'[1]シフト記号表（勤務時間帯）'!$C$6:$U$35,19,FALSE))</f>
        <v/>
      </c>
      <c r="AQ33" s="633" t="str">
        <f>IF(AQ31="","",VLOOKUP(AQ31,'[1]シフト記号表（勤務時間帯）'!$C$6:$U$35,19,FALSE))</f>
        <v/>
      </c>
      <c r="AR33" s="633" t="str">
        <f>IF(AR31="","",VLOOKUP(AR31,'[1]シフト記号表（勤務時間帯）'!$C$6:$U$35,19,FALSE))</f>
        <v/>
      </c>
      <c r="AS33" s="633" t="str">
        <f>IF(AS31="","",VLOOKUP(AS31,'[1]シフト記号表（勤務時間帯）'!$C$6:$U$35,19,FALSE))</f>
        <v/>
      </c>
      <c r="AT33" s="634" t="str">
        <f>IF(AT31="","",VLOOKUP(AT31,'[1]シフト記号表（勤務時間帯）'!$C$6:$U$35,19,FALSE))</f>
        <v/>
      </c>
      <c r="AU33" s="632" t="str">
        <f>IF(AU31="","",VLOOKUP(AU31,'[1]シフト記号表（勤務時間帯）'!$C$6:$U$35,19,FALSE))</f>
        <v/>
      </c>
      <c r="AV33" s="633" t="str">
        <f>IF(AV31="","",VLOOKUP(AV31,'[1]シフト記号表（勤務時間帯）'!$C$6:$U$35,19,FALSE))</f>
        <v/>
      </c>
      <c r="AW33" s="633" t="str">
        <f>IF(AW31="","",VLOOKUP(AW31,'[1]シフト記号表（勤務時間帯）'!$C$6:$U$35,19,FALSE))</f>
        <v/>
      </c>
      <c r="AX33" s="1827">
        <f>IF($BB$3="４週",SUM(S33:AT33),IF($BB$3="暦月",SUM(S33:AW33),""))</f>
        <v>0</v>
      </c>
      <c r="AY33" s="1828"/>
      <c r="AZ33" s="1829">
        <f>IF($BB$3="４週",AX33/4,IF($BB$3="暦月",'勤務体制（1枚版）'!AX33/('勤務体制（1枚版）'!$BB$8/7),""))</f>
        <v>0</v>
      </c>
      <c r="BA33" s="1830"/>
      <c r="BB33" s="1814"/>
      <c r="BC33" s="1815"/>
      <c r="BD33" s="1815"/>
      <c r="BE33" s="1815"/>
      <c r="BF33" s="1816"/>
    </row>
    <row r="34" spans="2:58" ht="20.25" customHeight="1" x14ac:dyDescent="0.2">
      <c r="B34" s="1750">
        <f>B31+1</f>
        <v>5</v>
      </c>
      <c r="C34" s="1853"/>
      <c r="D34" s="1854"/>
      <c r="E34" s="1855"/>
      <c r="F34" s="635"/>
      <c r="G34" s="1834"/>
      <c r="H34" s="1836"/>
      <c r="I34" s="1766"/>
      <c r="J34" s="1766"/>
      <c r="K34" s="1767"/>
      <c r="L34" s="1837"/>
      <c r="M34" s="1838"/>
      <c r="N34" s="1838"/>
      <c r="O34" s="1839"/>
      <c r="P34" s="1843" t="s">
        <v>1135</v>
      </c>
      <c r="Q34" s="1844"/>
      <c r="R34" s="1845"/>
      <c r="S34" s="624"/>
      <c r="T34" s="625"/>
      <c r="U34" s="625"/>
      <c r="V34" s="625"/>
      <c r="W34" s="625"/>
      <c r="X34" s="625"/>
      <c r="Y34" s="626"/>
      <c r="Z34" s="624"/>
      <c r="AA34" s="625"/>
      <c r="AB34" s="625"/>
      <c r="AC34" s="625"/>
      <c r="AD34" s="625"/>
      <c r="AE34" s="625"/>
      <c r="AF34" s="626"/>
      <c r="AG34" s="624"/>
      <c r="AH34" s="625"/>
      <c r="AI34" s="625"/>
      <c r="AJ34" s="625"/>
      <c r="AK34" s="625"/>
      <c r="AL34" s="625"/>
      <c r="AM34" s="626"/>
      <c r="AN34" s="624"/>
      <c r="AO34" s="625"/>
      <c r="AP34" s="625"/>
      <c r="AQ34" s="625"/>
      <c r="AR34" s="625"/>
      <c r="AS34" s="625"/>
      <c r="AT34" s="626"/>
      <c r="AU34" s="624"/>
      <c r="AV34" s="625"/>
      <c r="AW34" s="625"/>
      <c r="AX34" s="1846"/>
      <c r="AY34" s="1847"/>
      <c r="AZ34" s="1848"/>
      <c r="BA34" s="1849"/>
      <c r="BB34" s="1850"/>
      <c r="BC34" s="1851"/>
      <c r="BD34" s="1851"/>
      <c r="BE34" s="1851"/>
      <c r="BF34" s="1852"/>
    </row>
    <row r="35" spans="2:58" ht="20.25" customHeight="1" x14ac:dyDescent="0.2">
      <c r="B35" s="1750"/>
      <c r="C35" s="1856"/>
      <c r="D35" s="1857"/>
      <c r="E35" s="1858"/>
      <c r="F35" s="627"/>
      <c r="G35" s="1761"/>
      <c r="H35" s="1765"/>
      <c r="I35" s="1766"/>
      <c r="J35" s="1766"/>
      <c r="K35" s="1767"/>
      <c r="L35" s="1771"/>
      <c r="M35" s="1772"/>
      <c r="N35" s="1772"/>
      <c r="O35" s="1773"/>
      <c r="P35" s="1817" t="s">
        <v>1136</v>
      </c>
      <c r="Q35" s="1818"/>
      <c r="R35" s="1819"/>
      <c r="S35" s="628" t="str">
        <f>IF(S34="","",VLOOKUP(S34,'[1]シフト記号表（勤務時間帯）'!$C$6:$K$35,9,FALSE))</f>
        <v/>
      </c>
      <c r="T35" s="629" t="str">
        <f>IF(T34="","",VLOOKUP(T34,'[1]シフト記号表（勤務時間帯）'!$C$6:$K$35,9,FALSE))</f>
        <v/>
      </c>
      <c r="U35" s="629" t="str">
        <f>IF(U34="","",VLOOKUP(U34,'[1]シフト記号表（勤務時間帯）'!$C$6:$K$35,9,FALSE))</f>
        <v/>
      </c>
      <c r="V35" s="629" t="str">
        <f>IF(V34="","",VLOOKUP(V34,'[1]シフト記号表（勤務時間帯）'!$C$6:$K$35,9,FALSE))</f>
        <v/>
      </c>
      <c r="W35" s="629" t="str">
        <f>IF(W34="","",VLOOKUP(W34,'[1]シフト記号表（勤務時間帯）'!$C$6:$K$35,9,FALSE))</f>
        <v/>
      </c>
      <c r="X35" s="629" t="str">
        <f>IF(X34="","",VLOOKUP(X34,'[1]シフト記号表（勤務時間帯）'!$C$6:$K$35,9,FALSE))</f>
        <v/>
      </c>
      <c r="Y35" s="630" t="str">
        <f>IF(Y34="","",VLOOKUP(Y34,'[1]シフト記号表（勤務時間帯）'!$C$6:$K$35,9,FALSE))</f>
        <v/>
      </c>
      <c r="Z35" s="628" t="str">
        <f>IF(Z34="","",VLOOKUP(Z34,'[1]シフト記号表（勤務時間帯）'!$C$6:$K$35,9,FALSE))</f>
        <v/>
      </c>
      <c r="AA35" s="629" t="str">
        <f>IF(AA34="","",VLOOKUP(AA34,'[1]シフト記号表（勤務時間帯）'!$C$6:$K$35,9,FALSE))</f>
        <v/>
      </c>
      <c r="AB35" s="629" t="str">
        <f>IF(AB34="","",VLOOKUP(AB34,'[1]シフト記号表（勤務時間帯）'!$C$6:$K$35,9,FALSE))</f>
        <v/>
      </c>
      <c r="AC35" s="629" t="str">
        <f>IF(AC34="","",VLOOKUP(AC34,'[1]シフト記号表（勤務時間帯）'!$C$6:$K$35,9,FALSE))</f>
        <v/>
      </c>
      <c r="AD35" s="629" t="str">
        <f>IF(AD34="","",VLOOKUP(AD34,'[1]シフト記号表（勤務時間帯）'!$C$6:$K$35,9,FALSE))</f>
        <v/>
      </c>
      <c r="AE35" s="629" t="str">
        <f>IF(AE34="","",VLOOKUP(AE34,'[1]シフト記号表（勤務時間帯）'!$C$6:$K$35,9,FALSE))</f>
        <v/>
      </c>
      <c r="AF35" s="630" t="str">
        <f>IF(AF34="","",VLOOKUP(AF34,'[1]シフト記号表（勤務時間帯）'!$C$6:$K$35,9,FALSE))</f>
        <v/>
      </c>
      <c r="AG35" s="628" t="str">
        <f>IF(AG34="","",VLOOKUP(AG34,'[1]シフト記号表（勤務時間帯）'!$C$6:$K$35,9,FALSE))</f>
        <v/>
      </c>
      <c r="AH35" s="629" t="str">
        <f>IF(AH34="","",VLOOKUP(AH34,'[1]シフト記号表（勤務時間帯）'!$C$6:$K$35,9,FALSE))</f>
        <v/>
      </c>
      <c r="AI35" s="629" t="str">
        <f>IF(AI34="","",VLOOKUP(AI34,'[1]シフト記号表（勤務時間帯）'!$C$6:$K$35,9,FALSE))</f>
        <v/>
      </c>
      <c r="AJ35" s="629" t="str">
        <f>IF(AJ34="","",VLOOKUP(AJ34,'[1]シフト記号表（勤務時間帯）'!$C$6:$K$35,9,FALSE))</f>
        <v/>
      </c>
      <c r="AK35" s="629" t="str">
        <f>IF(AK34="","",VLOOKUP(AK34,'[1]シフト記号表（勤務時間帯）'!$C$6:$K$35,9,FALSE))</f>
        <v/>
      </c>
      <c r="AL35" s="629" t="str">
        <f>IF(AL34="","",VLOOKUP(AL34,'[1]シフト記号表（勤務時間帯）'!$C$6:$K$35,9,FALSE))</f>
        <v/>
      </c>
      <c r="AM35" s="630" t="str">
        <f>IF(AM34="","",VLOOKUP(AM34,'[1]シフト記号表（勤務時間帯）'!$C$6:$K$35,9,FALSE))</f>
        <v/>
      </c>
      <c r="AN35" s="628" t="str">
        <f>IF(AN34="","",VLOOKUP(AN34,'[1]シフト記号表（勤務時間帯）'!$C$6:$K$35,9,FALSE))</f>
        <v/>
      </c>
      <c r="AO35" s="629" t="str">
        <f>IF(AO34="","",VLOOKUP(AO34,'[1]シフト記号表（勤務時間帯）'!$C$6:$K$35,9,FALSE))</f>
        <v/>
      </c>
      <c r="AP35" s="629" t="str">
        <f>IF(AP34="","",VLOOKUP(AP34,'[1]シフト記号表（勤務時間帯）'!$C$6:$K$35,9,FALSE))</f>
        <v/>
      </c>
      <c r="AQ35" s="629" t="str">
        <f>IF(AQ34="","",VLOOKUP(AQ34,'[1]シフト記号表（勤務時間帯）'!$C$6:$K$35,9,FALSE))</f>
        <v/>
      </c>
      <c r="AR35" s="629" t="str">
        <f>IF(AR34="","",VLOOKUP(AR34,'[1]シフト記号表（勤務時間帯）'!$C$6:$K$35,9,FALSE))</f>
        <v/>
      </c>
      <c r="AS35" s="629" t="str">
        <f>IF(AS34="","",VLOOKUP(AS34,'[1]シフト記号表（勤務時間帯）'!$C$6:$K$35,9,FALSE))</f>
        <v/>
      </c>
      <c r="AT35" s="630" t="str">
        <f>IF(AT34="","",VLOOKUP(AT34,'[1]シフト記号表（勤務時間帯）'!$C$6:$K$35,9,FALSE))</f>
        <v/>
      </c>
      <c r="AU35" s="628" t="str">
        <f>IF(AU34="","",VLOOKUP(AU34,'[1]シフト記号表（勤務時間帯）'!$C$6:$K$35,9,FALSE))</f>
        <v/>
      </c>
      <c r="AV35" s="629" t="str">
        <f>IF(AV34="","",VLOOKUP(AV34,'[1]シフト記号表（勤務時間帯）'!$C$6:$K$35,9,FALSE))</f>
        <v/>
      </c>
      <c r="AW35" s="629" t="str">
        <f>IF(AW34="","",VLOOKUP(AW34,'[1]シフト記号表（勤務時間帯）'!$C$6:$K$35,9,FALSE))</f>
        <v/>
      </c>
      <c r="AX35" s="1820">
        <f>IF($BB$3="４週",SUM(S35:AT35),IF($BB$3="暦月",SUM(S35:AW35),""))</f>
        <v>0</v>
      </c>
      <c r="AY35" s="1821"/>
      <c r="AZ35" s="1822">
        <f>IF($BB$3="４週",AX35/4,IF($BB$3="暦月",'勤務体制（1枚版）'!AX35/('勤務体制（1枚版）'!$BB$8/7),""))</f>
        <v>0</v>
      </c>
      <c r="BA35" s="1823"/>
      <c r="BB35" s="1811"/>
      <c r="BC35" s="1812"/>
      <c r="BD35" s="1812"/>
      <c r="BE35" s="1812"/>
      <c r="BF35" s="1813"/>
    </row>
    <row r="36" spans="2:58" ht="20.25" customHeight="1" x14ac:dyDescent="0.2">
      <c r="B36" s="1750"/>
      <c r="C36" s="1859"/>
      <c r="D36" s="1860"/>
      <c r="E36" s="1861"/>
      <c r="F36" s="627">
        <f>C34</f>
        <v>0</v>
      </c>
      <c r="G36" s="1835"/>
      <c r="H36" s="1765"/>
      <c r="I36" s="1766"/>
      <c r="J36" s="1766"/>
      <c r="K36" s="1767"/>
      <c r="L36" s="1840"/>
      <c r="M36" s="1841"/>
      <c r="N36" s="1841"/>
      <c r="O36" s="1842"/>
      <c r="P36" s="1824" t="s">
        <v>1137</v>
      </c>
      <c r="Q36" s="1825"/>
      <c r="R36" s="1826"/>
      <c r="S36" s="632" t="str">
        <f>IF(S34="","",VLOOKUP(S34,'[1]シフト記号表（勤務時間帯）'!$C$6:$U$35,19,FALSE))</f>
        <v/>
      </c>
      <c r="T36" s="633" t="str">
        <f>IF(T34="","",VLOOKUP(T34,'[1]シフト記号表（勤務時間帯）'!$C$6:$U$35,19,FALSE))</f>
        <v/>
      </c>
      <c r="U36" s="633" t="str">
        <f>IF(U34="","",VLOOKUP(U34,'[1]シフト記号表（勤務時間帯）'!$C$6:$U$35,19,FALSE))</f>
        <v/>
      </c>
      <c r="V36" s="633" t="str">
        <f>IF(V34="","",VLOOKUP(V34,'[1]シフト記号表（勤務時間帯）'!$C$6:$U$35,19,FALSE))</f>
        <v/>
      </c>
      <c r="W36" s="633" t="str">
        <f>IF(W34="","",VLOOKUP(W34,'[1]シフト記号表（勤務時間帯）'!$C$6:$U$35,19,FALSE))</f>
        <v/>
      </c>
      <c r="X36" s="633" t="str">
        <f>IF(X34="","",VLOOKUP(X34,'[1]シフト記号表（勤務時間帯）'!$C$6:$U$35,19,FALSE))</f>
        <v/>
      </c>
      <c r="Y36" s="634" t="str">
        <f>IF(Y34="","",VLOOKUP(Y34,'[1]シフト記号表（勤務時間帯）'!$C$6:$U$35,19,FALSE))</f>
        <v/>
      </c>
      <c r="Z36" s="632" t="str">
        <f>IF(Z34="","",VLOOKUP(Z34,'[1]シフト記号表（勤務時間帯）'!$C$6:$U$35,19,FALSE))</f>
        <v/>
      </c>
      <c r="AA36" s="633" t="str">
        <f>IF(AA34="","",VLOOKUP(AA34,'[1]シフト記号表（勤務時間帯）'!$C$6:$U$35,19,FALSE))</f>
        <v/>
      </c>
      <c r="AB36" s="633" t="str">
        <f>IF(AB34="","",VLOOKUP(AB34,'[1]シフト記号表（勤務時間帯）'!$C$6:$U$35,19,FALSE))</f>
        <v/>
      </c>
      <c r="AC36" s="633" t="str">
        <f>IF(AC34="","",VLOOKUP(AC34,'[1]シフト記号表（勤務時間帯）'!$C$6:$U$35,19,FALSE))</f>
        <v/>
      </c>
      <c r="AD36" s="633" t="str">
        <f>IF(AD34="","",VLOOKUP(AD34,'[1]シフト記号表（勤務時間帯）'!$C$6:$U$35,19,FALSE))</f>
        <v/>
      </c>
      <c r="AE36" s="633" t="str">
        <f>IF(AE34="","",VLOOKUP(AE34,'[1]シフト記号表（勤務時間帯）'!$C$6:$U$35,19,FALSE))</f>
        <v/>
      </c>
      <c r="AF36" s="634" t="str">
        <f>IF(AF34="","",VLOOKUP(AF34,'[1]シフト記号表（勤務時間帯）'!$C$6:$U$35,19,FALSE))</f>
        <v/>
      </c>
      <c r="AG36" s="632" t="str">
        <f>IF(AG34="","",VLOOKUP(AG34,'[1]シフト記号表（勤務時間帯）'!$C$6:$U$35,19,FALSE))</f>
        <v/>
      </c>
      <c r="AH36" s="633" t="str">
        <f>IF(AH34="","",VLOOKUP(AH34,'[1]シフト記号表（勤務時間帯）'!$C$6:$U$35,19,FALSE))</f>
        <v/>
      </c>
      <c r="AI36" s="633" t="str">
        <f>IF(AI34="","",VLOOKUP(AI34,'[1]シフト記号表（勤務時間帯）'!$C$6:$U$35,19,FALSE))</f>
        <v/>
      </c>
      <c r="AJ36" s="633" t="str">
        <f>IF(AJ34="","",VLOOKUP(AJ34,'[1]シフト記号表（勤務時間帯）'!$C$6:$U$35,19,FALSE))</f>
        <v/>
      </c>
      <c r="AK36" s="633" t="str">
        <f>IF(AK34="","",VLOOKUP(AK34,'[1]シフト記号表（勤務時間帯）'!$C$6:$U$35,19,FALSE))</f>
        <v/>
      </c>
      <c r="AL36" s="633" t="str">
        <f>IF(AL34="","",VLOOKUP(AL34,'[1]シフト記号表（勤務時間帯）'!$C$6:$U$35,19,FALSE))</f>
        <v/>
      </c>
      <c r="AM36" s="634" t="str">
        <f>IF(AM34="","",VLOOKUP(AM34,'[1]シフト記号表（勤務時間帯）'!$C$6:$U$35,19,FALSE))</f>
        <v/>
      </c>
      <c r="AN36" s="632" t="str">
        <f>IF(AN34="","",VLOOKUP(AN34,'[1]シフト記号表（勤務時間帯）'!$C$6:$U$35,19,FALSE))</f>
        <v/>
      </c>
      <c r="AO36" s="633" t="str">
        <f>IF(AO34="","",VLOOKUP(AO34,'[1]シフト記号表（勤務時間帯）'!$C$6:$U$35,19,FALSE))</f>
        <v/>
      </c>
      <c r="AP36" s="633" t="str">
        <f>IF(AP34="","",VLOOKUP(AP34,'[1]シフト記号表（勤務時間帯）'!$C$6:$U$35,19,FALSE))</f>
        <v/>
      </c>
      <c r="AQ36" s="633" t="str">
        <f>IF(AQ34="","",VLOOKUP(AQ34,'[1]シフト記号表（勤務時間帯）'!$C$6:$U$35,19,FALSE))</f>
        <v/>
      </c>
      <c r="AR36" s="633" t="str">
        <f>IF(AR34="","",VLOOKUP(AR34,'[1]シフト記号表（勤務時間帯）'!$C$6:$U$35,19,FALSE))</f>
        <v/>
      </c>
      <c r="AS36" s="633" t="str">
        <f>IF(AS34="","",VLOOKUP(AS34,'[1]シフト記号表（勤務時間帯）'!$C$6:$U$35,19,FALSE))</f>
        <v/>
      </c>
      <c r="AT36" s="634" t="str">
        <f>IF(AT34="","",VLOOKUP(AT34,'[1]シフト記号表（勤務時間帯）'!$C$6:$U$35,19,FALSE))</f>
        <v/>
      </c>
      <c r="AU36" s="632" t="str">
        <f>IF(AU34="","",VLOOKUP(AU34,'[1]シフト記号表（勤務時間帯）'!$C$6:$U$35,19,FALSE))</f>
        <v/>
      </c>
      <c r="AV36" s="633" t="str">
        <f>IF(AV34="","",VLOOKUP(AV34,'[1]シフト記号表（勤務時間帯）'!$C$6:$U$35,19,FALSE))</f>
        <v/>
      </c>
      <c r="AW36" s="633" t="str">
        <f>IF(AW34="","",VLOOKUP(AW34,'[1]シフト記号表（勤務時間帯）'!$C$6:$U$35,19,FALSE))</f>
        <v/>
      </c>
      <c r="AX36" s="1827">
        <f>IF($BB$3="４週",SUM(S36:AT36),IF($BB$3="暦月",SUM(S36:AW36),""))</f>
        <v>0</v>
      </c>
      <c r="AY36" s="1828"/>
      <c r="AZ36" s="1829">
        <f>IF($BB$3="４週",AX36/4,IF($BB$3="暦月",'勤務体制（1枚版）'!AX36/('勤務体制（1枚版）'!$BB$8/7),""))</f>
        <v>0</v>
      </c>
      <c r="BA36" s="1830"/>
      <c r="BB36" s="1814"/>
      <c r="BC36" s="1815"/>
      <c r="BD36" s="1815"/>
      <c r="BE36" s="1815"/>
      <c r="BF36" s="1816"/>
    </row>
    <row r="37" spans="2:58" ht="20.25" customHeight="1" x14ac:dyDescent="0.2">
      <c r="B37" s="1750">
        <f>B34+1</f>
        <v>6</v>
      </c>
      <c r="C37" s="1853"/>
      <c r="D37" s="1854"/>
      <c r="E37" s="1855"/>
      <c r="F37" s="635"/>
      <c r="G37" s="1834"/>
      <c r="H37" s="1836"/>
      <c r="I37" s="1766"/>
      <c r="J37" s="1766"/>
      <c r="K37" s="1767"/>
      <c r="L37" s="1837"/>
      <c r="M37" s="1838"/>
      <c r="N37" s="1838"/>
      <c r="O37" s="1839"/>
      <c r="P37" s="1843" t="s">
        <v>1135</v>
      </c>
      <c r="Q37" s="1844"/>
      <c r="R37" s="1845"/>
      <c r="S37" s="624"/>
      <c r="T37" s="625"/>
      <c r="U37" s="625"/>
      <c r="V37" s="625"/>
      <c r="W37" s="625"/>
      <c r="X37" s="625"/>
      <c r="Y37" s="626"/>
      <c r="Z37" s="624"/>
      <c r="AA37" s="625"/>
      <c r="AB37" s="625"/>
      <c r="AC37" s="625"/>
      <c r="AD37" s="625"/>
      <c r="AE37" s="625"/>
      <c r="AF37" s="626"/>
      <c r="AG37" s="624"/>
      <c r="AH37" s="625"/>
      <c r="AI37" s="625"/>
      <c r="AJ37" s="625"/>
      <c r="AK37" s="625"/>
      <c r="AL37" s="625"/>
      <c r="AM37" s="626"/>
      <c r="AN37" s="624"/>
      <c r="AO37" s="625"/>
      <c r="AP37" s="625"/>
      <c r="AQ37" s="625"/>
      <c r="AR37" s="625"/>
      <c r="AS37" s="625"/>
      <c r="AT37" s="626"/>
      <c r="AU37" s="624"/>
      <c r="AV37" s="625"/>
      <c r="AW37" s="625"/>
      <c r="AX37" s="1846"/>
      <c r="AY37" s="1847"/>
      <c r="AZ37" s="1848"/>
      <c r="BA37" s="1849"/>
      <c r="BB37" s="1850"/>
      <c r="BC37" s="1851"/>
      <c r="BD37" s="1851"/>
      <c r="BE37" s="1851"/>
      <c r="BF37" s="1852"/>
    </row>
    <row r="38" spans="2:58" ht="20.25" customHeight="1" x14ac:dyDescent="0.2">
      <c r="B38" s="1750"/>
      <c r="C38" s="1856"/>
      <c r="D38" s="1857"/>
      <c r="E38" s="1858"/>
      <c r="F38" s="627"/>
      <c r="G38" s="1761"/>
      <c r="H38" s="1765"/>
      <c r="I38" s="1766"/>
      <c r="J38" s="1766"/>
      <c r="K38" s="1767"/>
      <c r="L38" s="1771"/>
      <c r="M38" s="1772"/>
      <c r="N38" s="1772"/>
      <c r="O38" s="1773"/>
      <c r="P38" s="1817" t="s">
        <v>1136</v>
      </c>
      <c r="Q38" s="1818"/>
      <c r="R38" s="1819"/>
      <c r="S38" s="628" t="str">
        <f>IF(S37="","",VLOOKUP(S37,'[1]シフト記号表（勤務時間帯）'!$C$6:$K$35,9,FALSE))</f>
        <v/>
      </c>
      <c r="T38" s="629" t="str">
        <f>IF(T37="","",VLOOKUP(T37,'[1]シフト記号表（勤務時間帯）'!$C$6:$K$35,9,FALSE))</f>
        <v/>
      </c>
      <c r="U38" s="629" t="str">
        <f>IF(U37="","",VLOOKUP(U37,'[1]シフト記号表（勤務時間帯）'!$C$6:$K$35,9,FALSE))</f>
        <v/>
      </c>
      <c r="V38" s="629" t="str">
        <f>IF(V37="","",VLOOKUP(V37,'[1]シフト記号表（勤務時間帯）'!$C$6:$K$35,9,FALSE))</f>
        <v/>
      </c>
      <c r="W38" s="629" t="str">
        <f>IF(W37="","",VLOOKUP(W37,'[1]シフト記号表（勤務時間帯）'!$C$6:$K$35,9,FALSE))</f>
        <v/>
      </c>
      <c r="X38" s="629" t="str">
        <f>IF(X37="","",VLOOKUP(X37,'[1]シフト記号表（勤務時間帯）'!$C$6:$K$35,9,FALSE))</f>
        <v/>
      </c>
      <c r="Y38" s="630" t="str">
        <f>IF(Y37="","",VLOOKUP(Y37,'[1]シフト記号表（勤務時間帯）'!$C$6:$K$35,9,FALSE))</f>
        <v/>
      </c>
      <c r="Z38" s="628" t="str">
        <f>IF(Z37="","",VLOOKUP(Z37,'[1]シフト記号表（勤務時間帯）'!$C$6:$K$35,9,FALSE))</f>
        <v/>
      </c>
      <c r="AA38" s="629" t="str">
        <f>IF(AA37="","",VLOOKUP(AA37,'[1]シフト記号表（勤務時間帯）'!$C$6:$K$35,9,FALSE))</f>
        <v/>
      </c>
      <c r="AB38" s="629" t="str">
        <f>IF(AB37="","",VLOOKUP(AB37,'[1]シフト記号表（勤務時間帯）'!$C$6:$K$35,9,FALSE))</f>
        <v/>
      </c>
      <c r="AC38" s="629" t="str">
        <f>IF(AC37="","",VLOOKUP(AC37,'[1]シフト記号表（勤務時間帯）'!$C$6:$K$35,9,FALSE))</f>
        <v/>
      </c>
      <c r="AD38" s="629" t="str">
        <f>IF(AD37="","",VLOOKUP(AD37,'[1]シフト記号表（勤務時間帯）'!$C$6:$K$35,9,FALSE))</f>
        <v/>
      </c>
      <c r="AE38" s="629" t="str">
        <f>IF(AE37="","",VLOOKUP(AE37,'[1]シフト記号表（勤務時間帯）'!$C$6:$K$35,9,FALSE))</f>
        <v/>
      </c>
      <c r="AF38" s="630" t="str">
        <f>IF(AF37="","",VLOOKUP(AF37,'[1]シフト記号表（勤務時間帯）'!$C$6:$K$35,9,FALSE))</f>
        <v/>
      </c>
      <c r="AG38" s="628" t="str">
        <f>IF(AG37="","",VLOOKUP(AG37,'[1]シフト記号表（勤務時間帯）'!$C$6:$K$35,9,FALSE))</f>
        <v/>
      </c>
      <c r="AH38" s="629" t="str">
        <f>IF(AH37="","",VLOOKUP(AH37,'[1]シフト記号表（勤務時間帯）'!$C$6:$K$35,9,FALSE))</f>
        <v/>
      </c>
      <c r="AI38" s="629" t="str">
        <f>IF(AI37="","",VLOOKUP(AI37,'[1]シフト記号表（勤務時間帯）'!$C$6:$K$35,9,FALSE))</f>
        <v/>
      </c>
      <c r="AJ38" s="629" t="str">
        <f>IF(AJ37="","",VLOOKUP(AJ37,'[1]シフト記号表（勤務時間帯）'!$C$6:$K$35,9,FALSE))</f>
        <v/>
      </c>
      <c r="AK38" s="629" t="str">
        <f>IF(AK37="","",VLOOKUP(AK37,'[1]シフト記号表（勤務時間帯）'!$C$6:$K$35,9,FALSE))</f>
        <v/>
      </c>
      <c r="AL38" s="629" t="str">
        <f>IF(AL37="","",VLOOKUP(AL37,'[1]シフト記号表（勤務時間帯）'!$C$6:$K$35,9,FALSE))</f>
        <v/>
      </c>
      <c r="AM38" s="630" t="str">
        <f>IF(AM37="","",VLOOKUP(AM37,'[1]シフト記号表（勤務時間帯）'!$C$6:$K$35,9,FALSE))</f>
        <v/>
      </c>
      <c r="AN38" s="628" t="str">
        <f>IF(AN37="","",VLOOKUP(AN37,'[1]シフト記号表（勤務時間帯）'!$C$6:$K$35,9,FALSE))</f>
        <v/>
      </c>
      <c r="AO38" s="629" t="str">
        <f>IF(AO37="","",VLOOKUP(AO37,'[1]シフト記号表（勤務時間帯）'!$C$6:$K$35,9,FALSE))</f>
        <v/>
      </c>
      <c r="AP38" s="629" t="str">
        <f>IF(AP37="","",VLOOKUP(AP37,'[1]シフト記号表（勤務時間帯）'!$C$6:$K$35,9,FALSE))</f>
        <v/>
      </c>
      <c r="AQ38" s="629" t="str">
        <f>IF(AQ37="","",VLOOKUP(AQ37,'[1]シフト記号表（勤務時間帯）'!$C$6:$K$35,9,FALSE))</f>
        <v/>
      </c>
      <c r="AR38" s="629" t="str">
        <f>IF(AR37="","",VLOOKUP(AR37,'[1]シフト記号表（勤務時間帯）'!$C$6:$K$35,9,FALSE))</f>
        <v/>
      </c>
      <c r="AS38" s="629" t="str">
        <f>IF(AS37="","",VLOOKUP(AS37,'[1]シフト記号表（勤務時間帯）'!$C$6:$K$35,9,FALSE))</f>
        <v/>
      </c>
      <c r="AT38" s="630" t="str">
        <f>IF(AT37="","",VLOOKUP(AT37,'[1]シフト記号表（勤務時間帯）'!$C$6:$K$35,9,FALSE))</f>
        <v/>
      </c>
      <c r="AU38" s="628" t="str">
        <f>IF(AU37="","",VLOOKUP(AU37,'[1]シフト記号表（勤務時間帯）'!$C$6:$K$35,9,FALSE))</f>
        <v/>
      </c>
      <c r="AV38" s="629" t="str">
        <f>IF(AV37="","",VLOOKUP(AV37,'[1]シフト記号表（勤務時間帯）'!$C$6:$K$35,9,FALSE))</f>
        <v/>
      </c>
      <c r="AW38" s="629" t="str">
        <f>IF(AW37="","",VLOOKUP(AW37,'[1]シフト記号表（勤務時間帯）'!$C$6:$K$35,9,FALSE))</f>
        <v/>
      </c>
      <c r="AX38" s="1820">
        <f>IF($BB$3="４週",SUM(S38:AT38),IF($BB$3="暦月",SUM(S38:AW38),""))</f>
        <v>0</v>
      </c>
      <c r="AY38" s="1821"/>
      <c r="AZ38" s="1822">
        <f>IF($BB$3="４週",AX38/4,IF($BB$3="暦月",'勤務体制（1枚版）'!AX38/('勤務体制（1枚版）'!$BB$8/7),""))</f>
        <v>0</v>
      </c>
      <c r="BA38" s="1823"/>
      <c r="BB38" s="1811"/>
      <c r="BC38" s="1812"/>
      <c r="BD38" s="1812"/>
      <c r="BE38" s="1812"/>
      <c r="BF38" s="1813"/>
    </row>
    <row r="39" spans="2:58" ht="20.25" customHeight="1" x14ac:dyDescent="0.2">
      <c r="B39" s="1750"/>
      <c r="C39" s="1859"/>
      <c r="D39" s="1860"/>
      <c r="E39" s="1861"/>
      <c r="F39" s="627">
        <f>C37</f>
        <v>0</v>
      </c>
      <c r="G39" s="1835"/>
      <c r="H39" s="1765"/>
      <c r="I39" s="1766"/>
      <c r="J39" s="1766"/>
      <c r="K39" s="1767"/>
      <c r="L39" s="1840"/>
      <c r="M39" s="1841"/>
      <c r="N39" s="1841"/>
      <c r="O39" s="1842"/>
      <c r="P39" s="1824" t="s">
        <v>1137</v>
      </c>
      <c r="Q39" s="1825"/>
      <c r="R39" s="1826"/>
      <c r="S39" s="632" t="str">
        <f>IF(S37="","",VLOOKUP(S37,'[1]シフト記号表（勤務時間帯）'!$C$6:$U$35,19,FALSE))</f>
        <v/>
      </c>
      <c r="T39" s="633" t="str">
        <f>IF(T37="","",VLOOKUP(T37,'[1]シフト記号表（勤務時間帯）'!$C$6:$U$35,19,FALSE))</f>
        <v/>
      </c>
      <c r="U39" s="633" t="str">
        <f>IF(U37="","",VLOOKUP(U37,'[1]シフト記号表（勤務時間帯）'!$C$6:$U$35,19,FALSE))</f>
        <v/>
      </c>
      <c r="V39" s="633" t="str">
        <f>IF(V37="","",VLOOKUP(V37,'[1]シフト記号表（勤務時間帯）'!$C$6:$U$35,19,FALSE))</f>
        <v/>
      </c>
      <c r="W39" s="633" t="str">
        <f>IF(W37="","",VLOOKUP(W37,'[1]シフト記号表（勤務時間帯）'!$C$6:$U$35,19,FALSE))</f>
        <v/>
      </c>
      <c r="X39" s="633" t="str">
        <f>IF(X37="","",VLOOKUP(X37,'[1]シフト記号表（勤務時間帯）'!$C$6:$U$35,19,FALSE))</f>
        <v/>
      </c>
      <c r="Y39" s="634" t="str">
        <f>IF(Y37="","",VLOOKUP(Y37,'[1]シフト記号表（勤務時間帯）'!$C$6:$U$35,19,FALSE))</f>
        <v/>
      </c>
      <c r="Z39" s="632" t="str">
        <f>IF(Z37="","",VLOOKUP(Z37,'[1]シフト記号表（勤務時間帯）'!$C$6:$U$35,19,FALSE))</f>
        <v/>
      </c>
      <c r="AA39" s="633" t="str">
        <f>IF(AA37="","",VLOOKUP(AA37,'[1]シフト記号表（勤務時間帯）'!$C$6:$U$35,19,FALSE))</f>
        <v/>
      </c>
      <c r="AB39" s="633" t="str">
        <f>IF(AB37="","",VLOOKUP(AB37,'[1]シフト記号表（勤務時間帯）'!$C$6:$U$35,19,FALSE))</f>
        <v/>
      </c>
      <c r="AC39" s="633" t="str">
        <f>IF(AC37="","",VLOOKUP(AC37,'[1]シフト記号表（勤務時間帯）'!$C$6:$U$35,19,FALSE))</f>
        <v/>
      </c>
      <c r="AD39" s="633" t="str">
        <f>IF(AD37="","",VLOOKUP(AD37,'[1]シフト記号表（勤務時間帯）'!$C$6:$U$35,19,FALSE))</f>
        <v/>
      </c>
      <c r="AE39" s="633" t="str">
        <f>IF(AE37="","",VLOOKUP(AE37,'[1]シフト記号表（勤務時間帯）'!$C$6:$U$35,19,FALSE))</f>
        <v/>
      </c>
      <c r="AF39" s="634" t="str">
        <f>IF(AF37="","",VLOOKUP(AF37,'[1]シフト記号表（勤務時間帯）'!$C$6:$U$35,19,FALSE))</f>
        <v/>
      </c>
      <c r="AG39" s="632" t="str">
        <f>IF(AG37="","",VLOOKUP(AG37,'[1]シフト記号表（勤務時間帯）'!$C$6:$U$35,19,FALSE))</f>
        <v/>
      </c>
      <c r="AH39" s="633" t="str">
        <f>IF(AH37="","",VLOOKUP(AH37,'[1]シフト記号表（勤務時間帯）'!$C$6:$U$35,19,FALSE))</f>
        <v/>
      </c>
      <c r="AI39" s="633" t="str">
        <f>IF(AI37="","",VLOOKUP(AI37,'[1]シフト記号表（勤務時間帯）'!$C$6:$U$35,19,FALSE))</f>
        <v/>
      </c>
      <c r="AJ39" s="633" t="str">
        <f>IF(AJ37="","",VLOOKUP(AJ37,'[1]シフト記号表（勤務時間帯）'!$C$6:$U$35,19,FALSE))</f>
        <v/>
      </c>
      <c r="AK39" s="633" t="str">
        <f>IF(AK37="","",VLOOKUP(AK37,'[1]シフト記号表（勤務時間帯）'!$C$6:$U$35,19,FALSE))</f>
        <v/>
      </c>
      <c r="AL39" s="633" t="str">
        <f>IF(AL37="","",VLOOKUP(AL37,'[1]シフト記号表（勤務時間帯）'!$C$6:$U$35,19,FALSE))</f>
        <v/>
      </c>
      <c r="AM39" s="634" t="str">
        <f>IF(AM37="","",VLOOKUP(AM37,'[1]シフト記号表（勤務時間帯）'!$C$6:$U$35,19,FALSE))</f>
        <v/>
      </c>
      <c r="AN39" s="632" t="str">
        <f>IF(AN37="","",VLOOKUP(AN37,'[1]シフト記号表（勤務時間帯）'!$C$6:$U$35,19,FALSE))</f>
        <v/>
      </c>
      <c r="AO39" s="633" t="str">
        <f>IF(AO37="","",VLOOKUP(AO37,'[1]シフト記号表（勤務時間帯）'!$C$6:$U$35,19,FALSE))</f>
        <v/>
      </c>
      <c r="AP39" s="633" t="str">
        <f>IF(AP37="","",VLOOKUP(AP37,'[1]シフト記号表（勤務時間帯）'!$C$6:$U$35,19,FALSE))</f>
        <v/>
      </c>
      <c r="AQ39" s="633" t="str">
        <f>IF(AQ37="","",VLOOKUP(AQ37,'[1]シフト記号表（勤務時間帯）'!$C$6:$U$35,19,FALSE))</f>
        <v/>
      </c>
      <c r="AR39" s="633" t="str">
        <f>IF(AR37="","",VLOOKUP(AR37,'[1]シフト記号表（勤務時間帯）'!$C$6:$U$35,19,FALSE))</f>
        <v/>
      </c>
      <c r="AS39" s="633" t="str">
        <f>IF(AS37="","",VLOOKUP(AS37,'[1]シフト記号表（勤務時間帯）'!$C$6:$U$35,19,FALSE))</f>
        <v/>
      </c>
      <c r="AT39" s="634" t="str">
        <f>IF(AT37="","",VLOOKUP(AT37,'[1]シフト記号表（勤務時間帯）'!$C$6:$U$35,19,FALSE))</f>
        <v/>
      </c>
      <c r="AU39" s="632" t="str">
        <f>IF(AU37="","",VLOOKUP(AU37,'[1]シフト記号表（勤務時間帯）'!$C$6:$U$35,19,FALSE))</f>
        <v/>
      </c>
      <c r="AV39" s="633" t="str">
        <f>IF(AV37="","",VLOOKUP(AV37,'[1]シフト記号表（勤務時間帯）'!$C$6:$U$35,19,FALSE))</f>
        <v/>
      </c>
      <c r="AW39" s="633" t="str">
        <f>IF(AW37="","",VLOOKUP(AW37,'[1]シフト記号表（勤務時間帯）'!$C$6:$U$35,19,FALSE))</f>
        <v/>
      </c>
      <c r="AX39" s="1827">
        <f>IF($BB$3="４週",SUM(S39:AT39),IF($BB$3="暦月",SUM(S39:AW39),""))</f>
        <v>0</v>
      </c>
      <c r="AY39" s="1828"/>
      <c r="AZ39" s="1829">
        <f>IF($BB$3="４週",AX39/4,IF($BB$3="暦月",'勤務体制（1枚版）'!AX39/('勤務体制（1枚版）'!$BB$8/7),""))</f>
        <v>0</v>
      </c>
      <c r="BA39" s="1830"/>
      <c r="BB39" s="1814"/>
      <c r="BC39" s="1815"/>
      <c r="BD39" s="1815"/>
      <c r="BE39" s="1815"/>
      <c r="BF39" s="1816"/>
    </row>
    <row r="40" spans="2:58" ht="20.25" customHeight="1" x14ac:dyDescent="0.2">
      <c r="B40" s="1750">
        <f>B37+1</f>
        <v>7</v>
      </c>
      <c r="C40" s="1853"/>
      <c r="D40" s="1854"/>
      <c r="E40" s="1855"/>
      <c r="F40" s="635"/>
      <c r="G40" s="1834"/>
      <c r="H40" s="1836"/>
      <c r="I40" s="1766"/>
      <c r="J40" s="1766"/>
      <c r="K40" s="1767"/>
      <c r="L40" s="1837"/>
      <c r="M40" s="1838"/>
      <c r="N40" s="1838"/>
      <c r="O40" s="1839"/>
      <c r="P40" s="1843" t="s">
        <v>1135</v>
      </c>
      <c r="Q40" s="1844"/>
      <c r="R40" s="1845"/>
      <c r="S40" s="624"/>
      <c r="T40" s="625"/>
      <c r="U40" s="625"/>
      <c r="V40" s="625"/>
      <c r="W40" s="625"/>
      <c r="X40" s="625"/>
      <c r="Y40" s="626"/>
      <c r="Z40" s="624"/>
      <c r="AA40" s="625"/>
      <c r="AB40" s="625"/>
      <c r="AC40" s="625"/>
      <c r="AD40" s="625"/>
      <c r="AE40" s="625"/>
      <c r="AF40" s="626"/>
      <c r="AG40" s="624"/>
      <c r="AH40" s="625"/>
      <c r="AI40" s="625"/>
      <c r="AJ40" s="625"/>
      <c r="AK40" s="625"/>
      <c r="AL40" s="625"/>
      <c r="AM40" s="626"/>
      <c r="AN40" s="624"/>
      <c r="AO40" s="625"/>
      <c r="AP40" s="625"/>
      <c r="AQ40" s="625"/>
      <c r="AR40" s="625"/>
      <c r="AS40" s="625"/>
      <c r="AT40" s="626"/>
      <c r="AU40" s="624"/>
      <c r="AV40" s="625"/>
      <c r="AW40" s="625"/>
      <c r="AX40" s="1846"/>
      <c r="AY40" s="1847"/>
      <c r="AZ40" s="1848"/>
      <c r="BA40" s="1849"/>
      <c r="BB40" s="1850"/>
      <c r="BC40" s="1851"/>
      <c r="BD40" s="1851"/>
      <c r="BE40" s="1851"/>
      <c r="BF40" s="1852"/>
    </row>
    <row r="41" spans="2:58" ht="20.25" customHeight="1" x14ac:dyDescent="0.2">
      <c r="B41" s="1750"/>
      <c r="C41" s="1856"/>
      <c r="D41" s="1857"/>
      <c r="E41" s="1858"/>
      <c r="F41" s="627"/>
      <c r="G41" s="1761"/>
      <c r="H41" s="1765"/>
      <c r="I41" s="1766"/>
      <c r="J41" s="1766"/>
      <c r="K41" s="1767"/>
      <c r="L41" s="1771"/>
      <c r="M41" s="1772"/>
      <c r="N41" s="1772"/>
      <c r="O41" s="1773"/>
      <c r="P41" s="1817" t="s">
        <v>1136</v>
      </c>
      <c r="Q41" s="1818"/>
      <c r="R41" s="1819"/>
      <c r="S41" s="628" t="str">
        <f>IF(S40="","",VLOOKUP(S40,'[1]シフト記号表（勤務時間帯）'!$C$6:$K$35,9,FALSE))</f>
        <v/>
      </c>
      <c r="T41" s="629" t="str">
        <f>IF(T40="","",VLOOKUP(T40,'[1]シフト記号表（勤務時間帯）'!$C$6:$K$35,9,FALSE))</f>
        <v/>
      </c>
      <c r="U41" s="629" t="str">
        <f>IF(U40="","",VLOOKUP(U40,'[1]シフト記号表（勤務時間帯）'!$C$6:$K$35,9,FALSE))</f>
        <v/>
      </c>
      <c r="V41" s="629" t="str">
        <f>IF(V40="","",VLOOKUP(V40,'[1]シフト記号表（勤務時間帯）'!$C$6:$K$35,9,FALSE))</f>
        <v/>
      </c>
      <c r="W41" s="629" t="str">
        <f>IF(W40="","",VLOOKUP(W40,'[1]シフト記号表（勤務時間帯）'!$C$6:$K$35,9,FALSE))</f>
        <v/>
      </c>
      <c r="X41" s="629" t="str">
        <f>IF(X40="","",VLOOKUP(X40,'[1]シフト記号表（勤務時間帯）'!$C$6:$K$35,9,FALSE))</f>
        <v/>
      </c>
      <c r="Y41" s="630" t="str">
        <f>IF(Y40="","",VLOOKUP(Y40,'[1]シフト記号表（勤務時間帯）'!$C$6:$K$35,9,FALSE))</f>
        <v/>
      </c>
      <c r="Z41" s="628" t="str">
        <f>IF(Z40="","",VLOOKUP(Z40,'[1]シフト記号表（勤務時間帯）'!$C$6:$K$35,9,FALSE))</f>
        <v/>
      </c>
      <c r="AA41" s="629" t="str">
        <f>IF(AA40="","",VLOOKUP(AA40,'[1]シフト記号表（勤務時間帯）'!$C$6:$K$35,9,FALSE))</f>
        <v/>
      </c>
      <c r="AB41" s="629" t="str">
        <f>IF(AB40="","",VLOOKUP(AB40,'[1]シフト記号表（勤務時間帯）'!$C$6:$K$35,9,FALSE))</f>
        <v/>
      </c>
      <c r="AC41" s="629" t="str">
        <f>IF(AC40="","",VLOOKUP(AC40,'[1]シフト記号表（勤務時間帯）'!$C$6:$K$35,9,FALSE))</f>
        <v/>
      </c>
      <c r="AD41" s="629" t="str">
        <f>IF(AD40="","",VLOOKUP(AD40,'[1]シフト記号表（勤務時間帯）'!$C$6:$K$35,9,FALSE))</f>
        <v/>
      </c>
      <c r="AE41" s="629" t="str">
        <f>IF(AE40="","",VLOOKUP(AE40,'[1]シフト記号表（勤務時間帯）'!$C$6:$K$35,9,FALSE))</f>
        <v/>
      </c>
      <c r="AF41" s="630" t="str">
        <f>IF(AF40="","",VLOOKUP(AF40,'[1]シフト記号表（勤務時間帯）'!$C$6:$K$35,9,FALSE))</f>
        <v/>
      </c>
      <c r="AG41" s="628" t="str">
        <f>IF(AG40="","",VLOOKUP(AG40,'[1]シフト記号表（勤務時間帯）'!$C$6:$K$35,9,FALSE))</f>
        <v/>
      </c>
      <c r="AH41" s="629" t="str">
        <f>IF(AH40="","",VLOOKUP(AH40,'[1]シフト記号表（勤務時間帯）'!$C$6:$K$35,9,FALSE))</f>
        <v/>
      </c>
      <c r="AI41" s="629" t="str">
        <f>IF(AI40="","",VLOOKUP(AI40,'[1]シフト記号表（勤務時間帯）'!$C$6:$K$35,9,FALSE))</f>
        <v/>
      </c>
      <c r="AJ41" s="629" t="str">
        <f>IF(AJ40="","",VLOOKUP(AJ40,'[1]シフト記号表（勤務時間帯）'!$C$6:$K$35,9,FALSE))</f>
        <v/>
      </c>
      <c r="AK41" s="629" t="str">
        <f>IF(AK40="","",VLOOKUP(AK40,'[1]シフト記号表（勤務時間帯）'!$C$6:$K$35,9,FALSE))</f>
        <v/>
      </c>
      <c r="AL41" s="629" t="str">
        <f>IF(AL40="","",VLOOKUP(AL40,'[1]シフト記号表（勤務時間帯）'!$C$6:$K$35,9,FALSE))</f>
        <v/>
      </c>
      <c r="AM41" s="630" t="str">
        <f>IF(AM40="","",VLOOKUP(AM40,'[1]シフト記号表（勤務時間帯）'!$C$6:$K$35,9,FALSE))</f>
        <v/>
      </c>
      <c r="AN41" s="628" t="str">
        <f>IF(AN40="","",VLOOKUP(AN40,'[1]シフト記号表（勤務時間帯）'!$C$6:$K$35,9,FALSE))</f>
        <v/>
      </c>
      <c r="AO41" s="629" t="str">
        <f>IF(AO40="","",VLOOKUP(AO40,'[1]シフト記号表（勤務時間帯）'!$C$6:$K$35,9,FALSE))</f>
        <v/>
      </c>
      <c r="AP41" s="629" t="str">
        <f>IF(AP40="","",VLOOKUP(AP40,'[1]シフト記号表（勤務時間帯）'!$C$6:$K$35,9,FALSE))</f>
        <v/>
      </c>
      <c r="AQ41" s="629" t="str">
        <f>IF(AQ40="","",VLOOKUP(AQ40,'[1]シフト記号表（勤務時間帯）'!$C$6:$K$35,9,FALSE))</f>
        <v/>
      </c>
      <c r="AR41" s="629" t="str">
        <f>IF(AR40="","",VLOOKUP(AR40,'[1]シフト記号表（勤務時間帯）'!$C$6:$K$35,9,FALSE))</f>
        <v/>
      </c>
      <c r="AS41" s="629" t="str">
        <f>IF(AS40="","",VLOOKUP(AS40,'[1]シフト記号表（勤務時間帯）'!$C$6:$K$35,9,FALSE))</f>
        <v/>
      </c>
      <c r="AT41" s="630" t="str">
        <f>IF(AT40="","",VLOOKUP(AT40,'[1]シフト記号表（勤務時間帯）'!$C$6:$K$35,9,FALSE))</f>
        <v/>
      </c>
      <c r="AU41" s="628" t="str">
        <f>IF(AU40="","",VLOOKUP(AU40,'[1]シフト記号表（勤務時間帯）'!$C$6:$K$35,9,FALSE))</f>
        <v/>
      </c>
      <c r="AV41" s="629" t="str">
        <f>IF(AV40="","",VLOOKUP(AV40,'[1]シフト記号表（勤務時間帯）'!$C$6:$K$35,9,FALSE))</f>
        <v/>
      </c>
      <c r="AW41" s="629" t="str">
        <f>IF(AW40="","",VLOOKUP(AW40,'[1]シフト記号表（勤務時間帯）'!$C$6:$K$35,9,FALSE))</f>
        <v/>
      </c>
      <c r="AX41" s="1820">
        <f>IF($BB$3="４週",SUM(S41:AT41),IF($BB$3="暦月",SUM(S41:AW41),""))</f>
        <v>0</v>
      </c>
      <c r="AY41" s="1821"/>
      <c r="AZ41" s="1822">
        <f>IF($BB$3="４週",AX41/4,IF($BB$3="暦月",'勤務体制（1枚版）'!AX41/('勤務体制（1枚版）'!$BB$8/7),""))</f>
        <v>0</v>
      </c>
      <c r="BA41" s="1823"/>
      <c r="BB41" s="1811"/>
      <c r="BC41" s="1812"/>
      <c r="BD41" s="1812"/>
      <c r="BE41" s="1812"/>
      <c r="BF41" s="1813"/>
    </row>
    <row r="42" spans="2:58" ht="20.25" customHeight="1" x14ac:dyDescent="0.2">
      <c r="B42" s="1750"/>
      <c r="C42" s="1859"/>
      <c r="D42" s="1860"/>
      <c r="E42" s="1861"/>
      <c r="F42" s="627">
        <f>C40</f>
        <v>0</v>
      </c>
      <c r="G42" s="1835"/>
      <c r="H42" s="1765"/>
      <c r="I42" s="1766"/>
      <c r="J42" s="1766"/>
      <c r="K42" s="1767"/>
      <c r="L42" s="1840"/>
      <c r="M42" s="1841"/>
      <c r="N42" s="1841"/>
      <c r="O42" s="1842"/>
      <c r="P42" s="1824" t="s">
        <v>1137</v>
      </c>
      <c r="Q42" s="1825"/>
      <c r="R42" s="1826"/>
      <c r="S42" s="632" t="str">
        <f>IF(S40="","",VLOOKUP(S40,'[1]シフト記号表（勤務時間帯）'!$C$6:$U$35,19,FALSE))</f>
        <v/>
      </c>
      <c r="T42" s="633" t="str">
        <f>IF(T40="","",VLOOKUP(T40,'[1]シフト記号表（勤務時間帯）'!$C$6:$U$35,19,FALSE))</f>
        <v/>
      </c>
      <c r="U42" s="633" t="str">
        <f>IF(U40="","",VLOOKUP(U40,'[1]シフト記号表（勤務時間帯）'!$C$6:$U$35,19,FALSE))</f>
        <v/>
      </c>
      <c r="V42" s="633" t="str">
        <f>IF(V40="","",VLOOKUP(V40,'[1]シフト記号表（勤務時間帯）'!$C$6:$U$35,19,FALSE))</f>
        <v/>
      </c>
      <c r="W42" s="633" t="str">
        <f>IF(W40="","",VLOOKUP(W40,'[1]シフト記号表（勤務時間帯）'!$C$6:$U$35,19,FALSE))</f>
        <v/>
      </c>
      <c r="X42" s="633" t="str">
        <f>IF(X40="","",VLOOKUP(X40,'[1]シフト記号表（勤務時間帯）'!$C$6:$U$35,19,FALSE))</f>
        <v/>
      </c>
      <c r="Y42" s="634" t="str">
        <f>IF(Y40="","",VLOOKUP(Y40,'[1]シフト記号表（勤務時間帯）'!$C$6:$U$35,19,FALSE))</f>
        <v/>
      </c>
      <c r="Z42" s="632" t="str">
        <f>IF(Z40="","",VLOOKUP(Z40,'[1]シフト記号表（勤務時間帯）'!$C$6:$U$35,19,FALSE))</f>
        <v/>
      </c>
      <c r="AA42" s="633" t="str">
        <f>IF(AA40="","",VLOOKUP(AA40,'[1]シフト記号表（勤務時間帯）'!$C$6:$U$35,19,FALSE))</f>
        <v/>
      </c>
      <c r="AB42" s="633" t="str">
        <f>IF(AB40="","",VLOOKUP(AB40,'[1]シフト記号表（勤務時間帯）'!$C$6:$U$35,19,FALSE))</f>
        <v/>
      </c>
      <c r="AC42" s="633" t="str">
        <f>IF(AC40="","",VLOOKUP(AC40,'[1]シフト記号表（勤務時間帯）'!$C$6:$U$35,19,FALSE))</f>
        <v/>
      </c>
      <c r="AD42" s="633" t="str">
        <f>IF(AD40="","",VLOOKUP(AD40,'[1]シフト記号表（勤務時間帯）'!$C$6:$U$35,19,FALSE))</f>
        <v/>
      </c>
      <c r="AE42" s="633" t="str">
        <f>IF(AE40="","",VLOOKUP(AE40,'[1]シフト記号表（勤務時間帯）'!$C$6:$U$35,19,FALSE))</f>
        <v/>
      </c>
      <c r="AF42" s="634" t="str">
        <f>IF(AF40="","",VLOOKUP(AF40,'[1]シフト記号表（勤務時間帯）'!$C$6:$U$35,19,FALSE))</f>
        <v/>
      </c>
      <c r="AG42" s="632" t="str">
        <f>IF(AG40="","",VLOOKUP(AG40,'[1]シフト記号表（勤務時間帯）'!$C$6:$U$35,19,FALSE))</f>
        <v/>
      </c>
      <c r="AH42" s="633" t="str">
        <f>IF(AH40="","",VLOOKUP(AH40,'[1]シフト記号表（勤務時間帯）'!$C$6:$U$35,19,FALSE))</f>
        <v/>
      </c>
      <c r="AI42" s="633" t="str">
        <f>IF(AI40="","",VLOOKUP(AI40,'[1]シフト記号表（勤務時間帯）'!$C$6:$U$35,19,FALSE))</f>
        <v/>
      </c>
      <c r="AJ42" s="633" t="str">
        <f>IF(AJ40="","",VLOOKUP(AJ40,'[1]シフト記号表（勤務時間帯）'!$C$6:$U$35,19,FALSE))</f>
        <v/>
      </c>
      <c r="AK42" s="633" t="str">
        <f>IF(AK40="","",VLOOKUP(AK40,'[1]シフト記号表（勤務時間帯）'!$C$6:$U$35,19,FALSE))</f>
        <v/>
      </c>
      <c r="AL42" s="633" t="str">
        <f>IF(AL40="","",VLOOKUP(AL40,'[1]シフト記号表（勤務時間帯）'!$C$6:$U$35,19,FALSE))</f>
        <v/>
      </c>
      <c r="AM42" s="634" t="str">
        <f>IF(AM40="","",VLOOKUP(AM40,'[1]シフト記号表（勤務時間帯）'!$C$6:$U$35,19,FALSE))</f>
        <v/>
      </c>
      <c r="AN42" s="632" t="str">
        <f>IF(AN40="","",VLOOKUP(AN40,'[1]シフト記号表（勤務時間帯）'!$C$6:$U$35,19,FALSE))</f>
        <v/>
      </c>
      <c r="AO42" s="633" t="str">
        <f>IF(AO40="","",VLOOKUP(AO40,'[1]シフト記号表（勤務時間帯）'!$C$6:$U$35,19,FALSE))</f>
        <v/>
      </c>
      <c r="AP42" s="633" t="str">
        <f>IF(AP40="","",VLOOKUP(AP40,'[1]シフト記号表（勤務時間帯）'!$C$6:$U$35,19,FALSE))</f>
        <v/>
      </c>
      <c r="AQ42" s="633" t="str">
        <f>IF(AQ40="","",VLOOKUP(AQ40,'[1]シフト記号表（勤務時間帯）'!$C$6:$U$35,19,FALSE))</f>
        <v/>
      </c>
      <c r="AR42" s="633" t="str">
        <f>IF(AR40="","",VLOOKUP(AR40,'[1]シフト記号表（勤務時間帯）'!$C$6:$U$35,19,FALSE))</f>
        <v/>
      </c>
      <c r="AS42" s="633" t="str">
        <f>IF(AS40="","",VLOOKUP(AS40,'[1]シフト記号表（勤務時間帯）'!$C$6:$U$35,19,FALSE))</f>
        <v/>
      </c>
      <c r="AT42" s="634" t="str">
        <f>IF(AT40="","",VLOOKUP(AT40,'[1]シフト記号表（勤務時間帯）'!$C$6:$U$35,19,FALSE))</f>
        <v/>
      </c>
      <c r="AU42" s="632" t="str">
        <f>IF(AU40="","",VLOOKUP(AU40,'[1]シフト記号表（勤務時間帯）'!$C$6:$U$35,19,FALSE))</f>
        <v/>
      </c>
      <c r="AV42" s="633" t="str">
        <f>IF(AV40="","",VLOOKUP(AV40,'[1]シフト記号表（勤務時間帯）'!$C$6:$U$35,19,FALSE))</f>
        <v/>
      </c>
      <c r="AW42" s="633" t="str">
        <f>IF(AW40="","",VLOOKUP(AW40,'[1]シフト記号表（勤務時間帯）'!$C$6:$U$35,19,FALSE))</f>
        <v/>
      </c>
      <c r="AX42" s="1827">
        <f>IF($BB$3="４週",SUM(S42:AT42),IF($BB$3="暦月",SUM(S42:AW42),""))</f>
        <v>0</v>
      </c>
      <c r="AY42" s="1828"/>
      <c r="AZ42" s="1829">
        <f>IF($BB$3="４週",AX42/4,IF($BB$3="暦月",'勤務体制（1枚版）'!AX42/('勤務体制（1枚版）'!$BB$8/7),""))</f>
        <v>0</v>
      </c>
      <c r="BA42" s="1830"/>
      <c r="BB42" s="1814"/>
      <c r="BC42" s="1815"/>
      <c r="BD42" s="1815"/>
      <c r="BE42" s="1815"/>
      <c r="BF42" s="1816"/>
    </row>
    <row r="43" spans="2:58" ht="20.25" customHeight="1" x14ac:dyDescent="0.2">
      <c r="B43" s="1750">
        <f>B40+1</f>
        <v>8</v>
      </c>
      <c r="C43" s="1853"/>
      <c r="D43" s="1854"/>
      <c r="E43" s="1855"/>
      <c r="F43" s="635"/>
      <c r="G43" s="1834"/>
      <c r="H43" s="1836"/>
      <c r="I43" s="1766"/>
      <c r="J43" s="1766"/>
      <c r="K43" s="1767"/>
      <c r="L43" s="1837"/>
      <c r="M43" s="1838"/>
      <c r="N43" s="1838"/>
      <c r="O43" s="1839"/>
      <c r="P43" s="1843" t="s">
        <v>1135</v>
      </c>
      <c r="Q43" s="1844"/>
      <c r="R43" s="1845"/>
      <c r="S43" s="624"/>
      <c r="T43" s="625"/>
      <c r="U43" s="625"/>
      <c r="V43" s="625"/>
      <c r="W43" s="625"/>
      <c r="X43" s="625"/>
      <c r="Y43" s="626"/>
      <c r="Z43" s="624"/>
      <c r="AA43" s="625"/>
      <c r="AB43" s="625"/>
      <c r="AC43" s="625"/>
      <c r="AD43" s="625"/>
      <c r="AE43" s="625"/>
      <c r="AF43" s="626"/>
      <c r="AG43" s="624"/>
      <c r="AH43" s="625"/>
      <c r="AI43" s="625"/>
      <c r="AJ43" s="625"/>
      <c r="AK43" s="625"/>
      <c r="AL43" s="625"/>
      <c r="AM43" s="626"/>
      <c r="AN43" s="624"/>
      <c r="AO43" s="625"/>
      <c r="AP43" s="625"/>
      <c r="AQ43" s="625"/>
      <c r="AR43" s="625"/>
      <c r="AS43" s="625"/>
      <c r="AT43" s="626"/>
      <c r="AU43" s="624"/>
      <c r="AV43" s="625"/>
      <c r="AW43" s="625"/>
      <c r="AX43" s="1846"/>
      <c r="AY43" s="1847"/>
      <c r="AZ43" s="1848"/>
      <c r="BA43" s="1849"/>
      <c r="BB43" s="1850"/>
      <c r="BC43" s="1851"/>
      <c r="BD43" s="1851"/>
      <c r="BE43" s="1851"/>
      <c r="BF43" s="1852"/>
    </row>
    <row r="44" spans="2:58" ht="20.25" customHeight="1" x14ac:dyDescent="0.2">
      <c r="B44" s="1750"/>
      <c r="C44" s="1856"/>
      <c r="D44" s="1857"/>
      <c r="E44" s="1858"/>
      <c r="F44" s="627"/>
      <c r="G44" s="1761"/>
      <c r="H44" s="1765"/>
      <c r="I44" s="1766"/>
      <c r="J44" s="1766"/>
      <c r="K44" s="1767"/>
      <c r="L44" s="1771"/>
      <c r="M44" s="1772"/>
      <c r="N44" s="1772"/>
      <c r="O44" s="1773"/>
      <c r="P44" s="1817" t="s">
        <v>1136</v>
      </c>
      <c r="Q44" s="1818"/>
      <c r="R44" s="1819"/>
      <c r="S44" s="628" t="str">
        <f>IF(S43="","",VLOOKUP(S43,'[1]シフト記号表（勤務時間帯）'!$C$6:$K$35,9,FALSE))</f>
        <v/>
      </c>
      <c r="T44" s="629" t="str">
        <f>IF(T43="","",VLOOKUP(T43,'[1]シフト記号表（勤務時間帯）'!$C$6:$K$35,9,FALSE))</f>
        <v/>
      </c>
      <c r="U44" s="629" t="str">
        <f>IF(U43="","",VLOOKUP(U43,'[1]シフト記号表（勤務時間帯）'!$C$6:$K$35,9,FALSE))</f>
        <v/>
      </c>
      <c r="V44" s="629" t="str">
        <f>IF(V43="","",VLOOKUP(V43,'[1]シフト記号表（勤務時間帯）'!$C$6:$K$35,9,FALSE))</f>
        <v/>
      </c>
      <c r="W44" s="629" t="str">
        <f>IF(W43="","",VLOOKUP(W43,'[1]シフト記号表（勤務時間帯）'!$C$6:$K$35,9,FALSE))</f>
        <v/>
      </c>
      <c r="X44" s="629" t="str">
        <f>IF(X43="","",VLOOKUP(X43,'[1]シフト記号表（勤務時間帯）'!$C$6:$K$35,9,FALSE))</f>
        <v/>
      </c>
      <c r="Y44" s="630" t="str">
        <f>IF(Y43="","",VLOOKUP(Y43,'[1]シフト記号表（勤務時間帯）'!$C$6:$K$35,9,FALSE))</f>
        <v/>
      </c>
      <c r="Z44" s="628" t="str">
        <f>IF(Z43="","",VLOOKUP(Z43,'[1]シフト記号表（勤務時間帯）'!$C$6:$K$35,9,FALSE))</f>
        <v/>
      </c>
      <c r="AA44" s="629" t="str">
        <f>IF(AA43="","",VLOOKUP(AA43,'[1]シフト記号表（勤務時間帯）'!$C$6:$K$35,9,FALSE))</f>
        <v/>
      </c>
      <c r="AB44" s="629" t="str">
        <f>IF(AB43="","",VLOOKUP(AB43,'[1]シフト記号表（勤務時間帯）'!$C$6:$K$35,9,FALSE))</f>
        <v/>
      </c>
      <c r="AC44" s="629" t="str">
        <f>IF(AC43="","",VLOOKUP(AC43,'[1]シフト記号表（勤務時間帯）'!$C$6:$K$35,9,FALSE))</f>
        <v/>
      </c>
      <c r="AD44" s="629" t="str">
        <f>IF(AD43="","",VLOOKUP(AD43,'[1]シフト記号表（勤務時間帯）'!$C$6:$K$35,9,FALSE))</f>
        <v/>
      </c>
      <c r="AE44" s="629" t="str">
        <f>IF(AE43="","",VLOOKUP(AE43,'[1]シフト記号表（勤務時間帯）'!$C$6:$K$35,9,FALSE))</f>
        <v/>
      </c>
      <c r="AF44" s="630" t="str">
        <f>IF(AF43="","",VLOOKUP(AF43,'[1]シフト記号表（勤務時間帯）'!$C$6:$K$35,9,FALSE))</f>
        <v/>
      </c>
      <c r="AG44" s="628" t="str">
        <f>IF(AG43="","",VLOOKUP(AG43,'[1]シフト記号表（勤務時間帯）'!$C$6:$K$35,9,FALSE))</f>
        <v/>
      </c>
      <c r="AH44" s="629" t="str">
        <f>IF(AH43="","",VLOOKUP(AH43,'[1]シフト記号表（勤務時間帯）'!$C$6:$K$35,9,FALSE))</f>
        <v/>
      </c>
      <c r="AI44" s="629" t="str">
        <f>IF(AI43="","",VLOOKUP(AI43,'[1]シフト記号表（勤務時間帯）'!$C$6:$K$35,9,FALSE))</f>
        <v/>
      </c>
      <c r="AJ44" s="629" t="str">
        <f>IF(AJ43="","",VLOOKUP(AJ43,'[1]シフト記号表（勤務時間帯）'!$C$6:$K$35,9,FALSE))</f>
        <v/>
      </c>
      <c r="AK44" s="629" t="str">
        <f>IF(AK43="","",VLOOKUP(AK43,'[1]シフト記号表（勤務時間帯）'!$C$6:$K$35,9,FALSE))</f>
        <v/>
      </c>
      <c r="AL44" s="629" t="str">
        <f>IF(AL43="","",VLOOKUP(AL43,'[1]シフト記号表（勤務時間帯）'!$C$6:$K$35,9,FALSE))</f>
        <v/>
      </c>
      <c r="AM44" s="630" t="str">
        <f>IF(AM43="","",VLOOKUP(AM43,'[1]シフト記号表（勤務時間帯）'!$C$6:$K$35,9,FALSE))</f>
        <v/>
      </c>
      <c r="AN44" s="628" t="str">
        <f>IF(AN43="","",VLOOKUP(AN43,'[1]シフト記号表（勤務時間帯）'!$C$6:$K$35,9,FALSE))</f>
        <v/>
      </c>
      <c r="AO44" s="629" t="str">
        <f>IF(AO43="","",VLOOKUP(AO43,'[1]シフト記号表（勤務時間帯）'!$C$6:$K$35,9,FALSE))</f>
        <v/>
      </c>
      <c r="AP44" s="629" t="str">
        <f>IF(AP43="","",VLOOKUP(AP43,'[1]シフト記号表（勤務時間帯）'!$C$6:$K$35,9,FALSE))</f>
        <v/>
      </c>
      <c r="AQ44" s="629" t="str">
        <f>IF(AQ43="","",VLOOKUP(AQ43,'[1]シフト記号表（勤務時間帯）'!$C$6:$K$35,9,FALSE))</f>
        <v/>
      </c>
      <c r="AR44" s="629" t="str">
        <f>IF(AR43="","",VLOOKUP(AR43,'[1]シフト記号表（勤務時間帯）'!$C$6:$K$35,9,FALSE))</f>
        <v/>
      </c>
      <c r="AS44" s="629" t="str">
        <f>IF(AS43="","",VLOOKUP(AS43,'[1]シフト記号表（勤務時間帯）'!$C$6:$K$35,9,FALSE))</f>
        <v/>
      </c>
      <c r="AT44" s="630" t="str">
        <f>IF(AT43="","",VLOOKUP(AT43,'[1]シフト記号表（勤務時間帯）'!$C$6:$K$35,9,FALSE))</f>
        <v/>
      </c>
      <c r="AU44" s="628" t="str">
        <f>IF(AU43="","",VLOOKUP(AU43,'[1]シフト記号表（勤務時間帯）'!$C$6:$K$35,9,FALSE))</f>
        <v/>
      </c>
      <c r="AV44" s="629" t="str">
        <f>IF(AV43="","",VLOOKUP(AV43,'[1]シフト記号表（勤務時間帯）'!$C$6:$K$35,9,FALSE))</f>
        <v/>
      </c>
      <c r="AW44" s="629" t="str">
        <f>IF(AW43="","",VLOOKUP(AW43,'[1]シフト記号表（勤務時間帯）'!$C$6:$K$35,9,FALSE))</f>
        <v/>
      </c>
      <c r="AX44" s="1820">
        <f>IF($BB$3="４週",SUM(S44:AT44),IF($BB$3="暦月",SUM(S44:AW44),""))</f>
        <v>0</v>
      </c>
      <c r="AY44" s="1821"/>
      <c r="AZ44" s="1822">
        <f>IF($BB$3="４週",AX44/4,IF($BB$3="暦月",'勤務体制（1枚版）'!AX44/('勤務体制（1枚版）'!$BB$8/7),""))</f>
        <v>0</v>
      </c>
      <c r="BA44" s="1823"/>
      <c r="BB44" s="1811"/>
      <c r="BC44" s="1812"/>
      <c r="BD44" s="1812"/>
      <c r="BE44" s="1812"/>
      <c r="BF44" s="1813"/>
    </row>
    <row r="45" spans="2:58" ht="20.25" customHeight="1" x14ac:dyDescent="0.2">
      <c r="B45" s="1750"/>
      <c r="C45" s="1859"/>
      <c r="D45" s="1860"/>
      <c r="E45" s="1861"/>
      <c r="F45" s="627">
        <f>C43</f>
        <v>0</v>
      </c>
      <c r="G45" s="1835"/>
      <c r="H45" s="1765"/>
      <c r="I45" s="1766"/>
      <c r="J45" s="1766"/>
      <c r="K45" s="1767"/>
      <c r="L45" s="1840"/>
      <c r="M45" s="1841"/>
      <c r="N45" s="1841"/>
      <c r="O45" s="1842"/>
      <c r="P45" s="1824" t="s">
        <v>1137</v>
      </c>
      <c r="Q45" s="1825"/>
      <c r="R45" s="1826"/>
      <c r="S45" s="632" t="str">
        <f>IF(S43="","",VLOOKUP(S43,'[1]シフト記号表（勤務時間帯）'!$C$6:$U$35,19,FALSE))</f>
        <v/>
      </c>
      <c r="T45" s="633" t="str">
        <f>IF(T43="","",VLOOKUP(T43,'[1]シフト記号表（勤務時間帯）'!$C$6:$U$35,19,FALSE))</f>
        <v/>
      </c>
      <c r="U45" s="633" t="str">
        <f>IF(U43="","",VLOOKUP(U43,'[1]シフト記号表（勤務時間帯）'!$C$6:$U$35,19,FALSE))</f>
        <v/>
      </c>
      <c r="V45" s="633" t="str">
        <f>IF(V43="","",VLOOKUP(V43,'[1]シフト記号表（勤務時間帯）'!$C$6:$U$35,19,FALSE))</f>
        <v/>
      </c>
      <c r="W45" s="633" t="str">
        <f>IF(W43="","",VLOOKUP(W43,'[1]シフト記号表（勤務時間帯）'!$C$6:$U$35,19,FALSE))</f>
        <v/>
      </c>
      <c r="X45" s="633" t="str">
        <f>IF(X43="","",VLOOKUP(X43,'[1]シフト記号表（勤務時間帯）'!$C$6:$U$35,19,FALSE))</f>
        <v/>
      </c>
      <c r="Y45" s="634" t="str">
        <f>IF(Y43="","",VLOOKUP(Y43,'[1]シフト記号表（勤務時間帯）'!$C$6:$U$35,19,FALSE))</f>
        <v/>
      </c>
      <c r="Z45" s="632" t="str">
        <f>IF(Z43="","",VLOOKUP(Z43,'[1]シフト記号表（勤務時間帯）'!$C$6:$U$35,19,FALSE))</f>
        <v/>
      </c>
      <c r="AA45" s="633" t="str">
        <f>IF(AA43="","",VLOOKUP(AA43,'[1]シフト記号表（勤務時間帯）'!$C$6:$U$35,19,FALSE))</f>
        <v/>
      </c>
      <c r="AB45" s="633" t="str">
        <f>IF(AB43="","",VLOOKUP(AB43,'[1]シフト記号表（勤務時間帯）'!$C$6:$U$35,19,FALSE))</f>
        <v/>
      </c>
      <c r="AC45" s="633" t="str">
        <f>IF(AC43="","",VLOOKUP(AC43,'[1]シフト記号表（勤務時間帯）'!$C$6:$U$35,19,FALSE))</f>
        <v/>
      </c>
      <c r="AD45" s="633" t="str">
        <f>IF(AD43="","",VLOOKUP(AD43,'[1]シフト記号表（勤務時間帯）'!$C$6:$U$35,19,FALSE))</f>
        <v/>
      </c>
      <c r="AE45" s="633" t="str">
        <f>IF(AE43="","",VLOOKUP(AE43,'[1]シフト記号表（勤務時間帯）'!$C$6:$U$35,19,FALSE))</f>
        <v/>
      </c>
      <c r="AF45" s="634" t="str">
        <f>IF(AF43="","",VLOOKUP(AF43,'[1]シフト記号表（勤務時間帯）'!$C$6:$U$35,19,FALSE))</f>
        <v/>
      </c>
      <c r="AG45" s="632" t="str">
        <f>IF(AG43="","",VLOOKUP(AG43,'[1]シフト記号表（勤務時間帯）'!$C$6:$U$35,19,FALSE))</f>
        <v/>
      </c>
      <c r="AH45" s="633" t="str">
        <f>IF(AH43="","",VLOOKUP(AH43,'[1]シフト記号表（勤務時間帯）'!$C$6:$U$35,19,FALSE))</f>
        <v/>
      </c>
      <c r="AI45" s="633" t="str">
        <f>IF(AI43="","",VLOOKUP(AI43,'[1]シフト記号表（勤務時間帯）'!$C$6:$U$35,19,FALSE))</f>
        <v/>
      </c>
      <c r="AJ45" s="633" t="str">
        <f>IF(AJ43="","",VLOOKUP(AJ43,'[1]シフト記号表（勤務時間帯）'!$C$6:$U$35,19,FALSE))</f>
        <v/>
      </c>
      <c r="AK45" s="633" t="str">
        <f>IF(AK43="","",VLOOKUP(AK43,'[1]シフト記号表（勤務時間帯）'!$C$6:$U$35,19,FALSE))</f>
        <v/>
      </c>
      <c r="AL45" s="633" t="str">
        <f>IF(AL43="","",VLOOKUP(AL43,'[1]シフト記号表（勤務時間帯）'!$C$6:$U$35,19,FALSE))</f>
        <v/>
      </c>
      <c r="AM45" s="634" t="str">
        <f>IF(AM43="","",VLOOKUP(AM43,'[1]シフト記号表（勤務時間帯）'!$C$6:$U$35,19,FALSE))</f>
        <v/>
      </c>
      <c r="AN45" s="632" t="str">
        <f>IF(AN43="","",VLOOKUP(AN43,'[1]シフト記号表（勤務時間帯）'!$C$6:$U$35,19,FALSE))</f>
        <v/>
      </c>
      <c r="AO45" s="633" t="str">
        <f>IF(AO43="","",VLOOKUP(AO43,'[1]シフト記号表（勤務時間帯）'!$C$6:$U$35,19,FALSE))</f>
        <v/>
      </c>
      <c r="AP45" s="633" t="str">
        <f>IF(AP43="","",VLOOKUP(AP43,'[1]シフト記号表（勤務時間帯）'!$C$6:$U$35,19,FALSE))</f>
        <v/>
      </c>
      <c r="AQ45" s="633" t="str">
        <f>IF(AQ43="","",VLOOKUP(AQ43,'[1]シフト記号表（勤務時間帯）'!$C$6:$U$35,19,FALSE))</f>
        <v/>
      </c>
      <c r="AR45" s="633" t="str">
        <f>IF(AR43="","",VLOOKUP(AR43,'[1]シフト記号表（勤務時間帯）'!$C$6:$U$35,19,FALSE))</f>
        <v/>
      </c>
      <c r="AS45" s="633" t="str">
        <f>IF(AS43="","",VLOOKUP(AS43,'[1]シフト記号表（勤務時間帯）'!$C$6:$U$35,19,FALSE))</f>
        <v/>
      </c>
      <c r="AT45" s="634" t="str">
        <f>IF(AT43="","",VLOOKUP(AT43,'[1]シフト記号表（勤務時間帯）'!$C$6:$U$35,19,FALSE))</f>
        <v/>
      </c>
      <c r="AU45" s="632" t="str">
        <f>IF(AU43="","",VLOOKUP(AU43,'[1]シフト記号表（勤務時間帯）'!$C$6:$U$35,19,FALSE))</f>
        <v/>
      </c>
      <c r="AV45" s="633" t="str">
        <f>IF(AV43="","",VLOOKUP(AV43,'[1]シフト記号表（勤務時間帯）'!$C$6:$U$35,19,FALSE))</f>
        <v/>
      </c>
      <c r="AW45" s="633" t="str">
        <f>IF(AW43="","",VLOOKUP(AW43,'[1]シフト記号表（勤務時間帯）'!$C$6:$U$35,19,FALSE))</f>
        <v/>
      </c>
      <c r="AX45" s="1827">
        <f>IF($BB$3="４週",SUM(S45:AT45),IF($BB$3="暦月",SUM(S45:AW45),""))</f>
        <v>0</v>
      </c>
      <c r="AY45" s="1828"/>
      <c r="AZ45" s="1829">
        <f>IF($BB$3="４週",AX45/4,IF($BB$3="暦月",'勤務体制（1枚版）'!AX45/('勤務体制（1枚版）'!$BB$8/7),""))</f>
        <v>0</v>
      </c>
      <c r="BA45" s="1830"/>
      <c r="BB45" s="1814"/>
      <c r="BC45" s="1815"/>
      <c r="BD45" s="1815"/>
      <c r="BE45" s="1815"/>
      <c r="BF45" s="1816"/>
    </row>
    <row r="46" spans="2:58" ht="20.25" customHeight="1" x14ac:dyDescent="0.2">
      <c r="B46" s="1750">
        <f>B43+1</f>
        <v>9</v>
      </c>
      <c r="C46" s="1853"/>
      <c r="D46" s="1854"/>
      <c r="E46" s="1855"/>
      <c r="F46" s="635"/>
      <c r="G46" s="1834"/>
      <c r="H46" s="1836"/>
      <c r="I46" s="1766"/>
      <c r="J46" s="1766"/>
      <c r="K46" s="1767"/>
      <c r="L46" s="1837"/>
      <c r="M46" s="1838"/>
      <c r="N46" s="1838"/>
      <c r="O46" s="1839"/>
      <c r="P46" s="1843" t="s">
        <v>1135</v>
      </c>
      <c r="Q46" s="1844"/>
      <c r="R46" s="1845"/>
      <c r="S46" s="624"/>
      <c r="T46" s="625"/>
      <c r="U46" s="625"/>
      <c r="V46" s="625"/>
      <c r="W46" s="625"/>
      <c r="X46" s="625"/>
      <c r="Y46" s="626"/>
      <c r="Z46" s="624"/>
      <c r="AA46" s="625"/>
      <c r="AB46" s="625"/>
      <c r="AC46" s="625"/>
      <c r="AD46" s="625"/>
      <c r="AE46" s="625"/>
      <c r="AF46" s="626"/>
      <c r="AG46" s="624"/>
      <c r="AH46" s="625"/>
      <c r="AI46" s="625"/>
      <c r="AJ46" s="625"/>
      <c r="AK46" s="625"/>
      <c r="AL46" s="625"/>
      <c r="AM46" s="626"/>
      <c r="AN46" s="624"/>
      <c r="AO46" s="625"/>
      <c r="AP46" s="625"/>
      <c r="AQ46" s="625"/>
      <c r="AR46" s="625"/>
      <c r="AS46" s="625"/>
      <c r="AT46" s="626"/>
      <c r="AU46" s="624"/>
      <c r="AV46" s="625"/>
      <c r="AW46" s="625"/>
      <c r="AX46" s="1846"/>
      <c r="AY46" s="1847"/>
      <c r="AZ46" s="1848"/>
      <c r="BA46" s="1849"/>
      <c r="BB46" s="1850"/>
      <c r="BC46" s="1851"/>
      <c r="BD46" s="1851"/>
      <c r="BE46" s="1851"/>
      <c r="BF46" s="1852"/>
    </row>
    <row r="47" spans="2:58" ht="20.25" customHeight="1" x14ac:dyDescent="0.2">
      <c r="B47" s="1750"/>
      <c r="C47" s="1856"/>
      <c r="D47" s="1857"/>
      <c r="E47" s="1858"/>
      <c r="F47" s="627"/>
      <c r="G47" s="1761"/>
      <c r="H47" s="1765"/>
      <c r="I47" s="1766"/>
      <c r="J47" s="1766"/>
      <c r="K47" s="1767"/>
      <c r="L47" s="1771"/>
      <c r="M47" s="1772"/>
      <c r="N47" s="1772"/>
      <c r="O47" s="1773"/>
      <c r="P47" s="1817" t="s">
        <v>1136</v>
      </c>
      <c r="Q47" s="1818"/>
      <c r="R47" s="1819"/>
      <c r="S47" s="628" t="str">
        <f>IF(S46="","",VLOOKUP(S46,'[1]シフト記号表（勤務時間帯）'!$C$6:$K$35,9,FALSE))</f>
        <v/>
      </c>
      <c r="T47" s="629" t="str">
        <f>IF(T46="","",VLOOKUP(T46,'[1]シフト記号表（勤務時間帯）'!$C$6:$K$35,9,FALSE))</f>
        <v/>
      </c>
      <c r="U47" s="629" t="str">
        <f>IF(U46="","",VLOOKUP(U46,'[1]シフト記号表（勤務時間帯）'!$C$6:$K$35,9,FALSE))</f>
        <v/>
      </c>
      <c r="V47" s="629" t="str">
        <f>IF(V46="","",VLOOKUP(V46,'[1]シフト記号表（勤務時間帯）'!$C$6:$K$35,9,FALSE))</f>
        <v/>
      </c>
      <c r="W47" s="629" t="str">
        <f>IF(W46="","",VLOOKUP(W46,'[1]シフト記号表（勤務時間帯）'!$C$6:$K$35,9,FALSE))</f>
        <v/>
      </c>
      <c r="X47" s="629" t="str">
        <f>IF(X46="","",VLOOKUP(X46,'[1]シフト記号表（勤務時間帯）'!$C$6:$K$35,9,FALSE))</f>
        <v/>
      </c>
      <c r="Y47" s="630" t="str">
        <f>IF(Y46="","",VLOOKUP(Y46,'[1]シフト記号表（勤務時間帯）'!$C$6:$K$35,9,FALSE))</f>
        <v/>
      </c>
      <c r="Z47" s="628" t="str">
        <f>IF(Z46="","",VLOOKUP(Z46,'[1]シフト記号表（勤務時間帯）'!$C$6:$K$35,9,FALSE))</f>
        <v/>
      </c>
      <c r="AA47" s="629" t="str">
        <f>IF(AA46="","",VLOOKUP(AA46,'[1]シフト記号表（勤務時間帯）'!$C$6:$K$35,9,FALSE))</f>
        <v/>
      </c>
      <c r="AB47" s="629" t="str">
        <f>IF(AB46="","",VLOOKUP(AB46,'[1]シフト記号表（勤務時間帯）'!$C$6:$K$35,9,FALSE))</f>
        <v/>
      </c>
      <c r="AC47" s="629" t="str">
        <f>IF(AC46="","",VLOOKUP(AC46,'[1]シフト記号表（勤務時間帯）'!$C$6:$K$35,9,FALSE))</f>
        <v/>
      </c>
      <c r="AD47" s="629" t="str">
        <f>IF(AD46="","",VLOOKUP(AD46,'[1]シフト記号表（勤務時間帯）'!$C$6:$K$35,9,FALSE))</f>
        <v/>
      </c>
      <c r="AE47" s="629" t="str">
        <f>IF(AE46="","",VLOOKUP(AE46,'[1]シフト記号表（勤務時間帯）'!$C$6:$K$35,9,FALSE))</f>
        <v/>
      </c>
      <c r="AF47" s="630" t="str">
        <f>IF(AF46="","",VLOOKUP(AF46,'[1]シフト記号表（勤務時間帯）'!$C$6:$K$35,9,FALSE))</f>
        <v/>
      </c>
      <c r="AG47" s="628" t="str">
        <f>IF(AG46="","",VLOOKUP(AG46,'[1]シフト記号表（勤務時間帯）'!$C$6:$K$35,9,FALSE))</f>
        <v/>
      </c>
      <c r="AH47" s="629" t="str">
        <f>IF(AH46="","",VLOOKUP(AH46,'[1]シフト記号表（勤務時間帯）'!$C$6:$K$35,9,FALSE))</f>
        <v/>
      </c>
      <c r="AI47" s="629" t="str">
        <f>IF(AI46="","",VLOOKUP(AI46,'[1]シフト記号表（勤務時間帯）'!$C$6:$K$35,9,FALSE))</f>
        <v/>
      </c>
      <c r="AJ47" s="629" t="str">
        <f>IF(AJ46="","",VLOOKUP(AJ46,'[1]シフト記号表（勤務時間帯）'!$C$6:$K$35,9,FALSE))</f>
        <v/>
      </c>
      <c r="AK47" s="629" t="str">
        <f>IF(AK46="","",VLOOKUP(AK46,'[1]シフト記号表（勤務時間帯）'!$C$6:$K$35,9,FALSE))</f>
        <v/>
      </c>
      <c r="AL47" s="629" t="str">
        <f>IF(AL46="","",VLOOKUP(AL46,'[1]シフト記号表（勤務時間帯）'!$C$6:$K$35,9,FALSE))</f>
        <v/>
      </c>
      <c r="AM47" s="630" t="str">
        <f>IF(AM46="","",VLOOKUP(AM46,'[1]シフト記号表（勤務時間帯）'!$C$6:$K$35,9,FALSE))</f>
        <v/>
      </c>
      <c r="AN47" s="628" t="str">
        <f>IF(AN46="","",VLOOKUP(AN46,'[1]シフト記号表（勤務時間帯）'!$C$6:$K$35,9,FALSE))</f>
        <v/>
      </c>
      <c r="AO47" s="629" t="str">
        <f>IF(AO46="","",VLOOKUP(AO46,'[1]シフト記号表（勤務時間帯）'!$C$6:$K$35,9,FALSE))</f>
        <v/>
      </c>
      <c r="AP47" s="629" t="str">
        <f>IF(AP46="","",VLOOKUP(AP46,'[1]シフト記号表（勤務時間帯）'!$C$6:$K$35,9,FALSE))</f>
        <v/>
      </c>
      <c r="AQ47" s="629" t="str">
        <f>IF(AQ46="","",VLOOKUP(AQ46,'[1]シフト記号表（勤務時間帯）'!$C$6:$K$35,9,FALSE))</f>
        <v/>
      </c>
      <c r="AR47" s="629" t="str">
        <f>IF(AR46="","",VLOOKUP(AR46,'[1]シフト記号表（勤務時間帯）'!$C$6:$K$35,9,FALSE))</f>
        <v/>
      </c>
      <c r="AS47" s="629" t="str">
        <f>IF(AS46="","",VLOOKUP(AS46,'[1]シフト記号表（勤務時間帯）'!$C$6:$K$35,9,FALSE))</f>
        <v/>
      </c>
      <c r="AT47" s="630" t="str">
        <f>IF(AT46="","",VLOOKUP(AT46,'[1]シフト記号表（勤務時間帯）'!$C$6:$K$35,9,FALSE))</f>
        <v/>
      </c>
      <c r="AU47" s="628" t="str">
        <f>IF(AU46="","",VLOOKUP(AU46,'[1]シフト記号表（勤務時間帯）'!$C$6:$K$35,9,FALSE))</f>
        <v/>
      </c>
      <c r="AV47" s="629" t="str">
        <f>IF(AV46="","",VLOOKUP(AV46,'[1]シフト記号表（勤務時間帯）'!$C$6:$K$35,9,FALSE))</f>
        <v/>
      </c>
      <c r="AW47" s="629" t="str">
        <f>IF(AW46="","",VLOOKUP(AW46,'[1]シフト記号表（勤務時間帯）'!$C$6:$K$35,9,FALSE))</f>
        <v/>
      </c>
      <c r="AX47" s="1820">
        <f>IF($BB$3="４週",SUM(S47:AT47),IF($BB$3="暦月",SUM(S47:AW47),""))</f>
        <v>0</v>
      </c>
      <c r="AY47" s="1821"/>
      <c r="AZ47" s="1822">
        <f>IF($BB$3="４週",AX47/4,IF($BB$3="暦月",'勤務体制（1枚版）'!AX47/('勤務体制（1枚版）'!$BB$8/7),""))</f>
        <v>0</v>
      </c>
      <c r="BA47" s="1823"/>
      <c r="BB47" s="1811"/>
      <c r="BC47" s="1812"/>
      <c r="BD47" s="1812"/>
      <c r="BE47" s="1812"/>
      <c r="BF47" s="1813"/>
    </row>
    <row r="48" spans="2:58" ht="20.25" customHeight="1" x14ac:dyDescent="0.2">
      <c r="B48" s="1750"/>
      <c r="C48" s="1859"/>
      <c r="D48" s="1860"/>
      <c r="E48" s="1861"/>
      <c r="F48" s="627">
        <f>C46</f>
        <v>0</v>
      </c>
      <c r="G48" s="1835"/>
      <c r="H48" s="1765"/>
      <c r="I48" s="1766"/>
      <c r="J48" s="1766"/>
      <c r="K48" s="1767"/>
      <c r="L48" s="1840"/>
      <c r="M48" s="1841"/>
      <c r="N48" s="1841"/>
      <c r="O48" s="1842"/>
      <c r="P48" s="1824" t="s">
        <v>1137</v>
      </c>
      <c r="Q48" s="1825"/>
      <c r="R48" s="1826"/>
      <c r="S48" s="632" t="str">
        <f>IF(S46="","",VLOOKUP(S46,'[1]シフト記号表（勤務時間帯）'!$C$6:$U$35,19,FALSE))</f>
        <v/>
      </c>
      <c r="T48" s="633" t="str">
        <f>IF(T46="","",VLOOKUP(T46,'[1]シフト記号表（勤務時間帯）'!$C$6:$U$35,19,FALSE))</f>
        <v/>
      </c>
      <c r="U48" s="633" t="str">
        <f>IF(U46="","",VLOOKUP(U46,'[1]シフト記号表（勤務時間帯）'!$C$6:$U$35,19,FALSE))</f>
        <v/>
      </c>
      <c r="V48" s="633" t="str">
        <f>IF(V46="","",VLOOKUP(V46,'[1]シフト記号表（勤務時間帯）'!$C$6:$U$35,19,FALSE))</f>
        <v/>
      </c>
      <c r="W48" s="633" t="str">
        <f>IF(W46="","",VLOOKUP(W46,'[1]シフト記号表（勤務時間帯）'!$C$6:$U$35,19,FALSE))</f>
        <v/>
      </c>
      <c r="X48" s="633" t="str">
        <f>IF(X46="","",VLOOKUP(X46,'[1]シフト記号表（勤務時間帯）'!$C$6:$U$35,19,FALSE))</f>
        <v/>
      </c>
      <c r="Y48" s="634" t="str">
        <f>IF(Y46="","",VLOOKUP(Y46,'[1]シフト記号表（勤務時間帯）'!$C$6:$U$35,19,FALSE))</f>
        <v/>
      </c>
      <c r="Z48" s="632" t="str">
        <f>IF(Z46="","",VLOOKUP(Z46,'[1]シフト記号表（勤務時間帯）'!$C$6:$U$35,19,FALSE))</f>
        <v/>
      </c>
      <c r="AA48" s="633" t="str">
        <f>IF(AA46="","",VLOOKUP(AA46,'[1]シフト記号表（勤務時間帯）'!$C$6:$U$35,19,FALSE))</f>
        <v/>
      </c>
      <c r="AB48" s="633" t="str">
        <f>IF(AB46="","",VLOOKUP(AB46,'[1]シフト記号表（勤務時間帯）'!$C$6:$U$35,19,FALSE))</f>
        <v/>
      </c>
      <c r="AC48" s="633" t="str">
        <f>IF(AC46="","",VLOOKUP(AC46,'[1]シフト記号表（勤務時間帯）'!$C$6:$U$35,19,FALSE))</f>
        <v/>
      </c>
      <c r="AD48" s="633" t="str">
        <f>IF(AD46="","",VLOOKUP(AD46,'[1]シフト記号表（勤務時間帯）'!$C$6:$U$35,19,FALSE))</f>
        <v/>
      </c>
      <c r="AE48" s="633" t="str">
        <f>IF(AE46="","",VLOOKUP(AE46,'[1]シフト記号表（勤務時間帯）'!$C$6:$U$35,19,FALSE))</f>
        <v/>
      </c>
      <c r="AF48" s="634" t="str">
        <f>IF(AF46="","",VLOOKUP(AF46,'[1]シフト記号表（勤務時間帯）'!$C$6:$U$35,19,FALSE))</f>
        <v/>
      </c>
      <c r="AG48" s="632" t="str">
        <f>IF(AG46="","",VLOOKUP(AG46,'[1]シフト記号表（勤務時間帯）'!$C$6:$U$35,19,FALSE))</f>
        <v/>
      </c>
      <c r="AH48" s="633" t="str">
        <f>IF(AH46="","",VLOOKUP(AH46,'[1]シフト記号表（勤務時間帯）'!$C$6:$U$35,19,FALSE))</f>
        <v/>
      </c>
      <c r="AI48" s="633" t="str">
        <f>IF(AI46="","",VLOOKUP(AI46,'[1]シフト記号表（勤務時間帯）'!$C$6:$U$35,19,FALSE))</f>
        <v/>
      </c>
      <c r="AJ48" s="633" t="str">
        <f>IF(AJ46="","",VLOOKUP(AJ46,'[1]シフト記号表（勤務時間帯）'!$C$6:$U$35,19,FALSE))</f>
        <v/>
      </c>
      <c r="AK48" s="633" t="str">
        <f>IF(AK46="","",VLOOKUP(AK46,'[1]シフト記号表（勤務時間帯）'!$C$6:$U$35,19,FALSE))</f>
        <v/>
      </c>
      <c r="AL48" s="633" t="str">
        <f>IF(AL46="","",VLOOKUP(AL46,'[1]シフト記号表（勤務時間帯）'!$C$6:$U$35,19,FALSE))</f>
        <v/>
      </c>
      <c r="AM48" s="634" t="str">
        <f>IF(AM46="","",VLOOKUP(AM46,'[1]シフト記号表（勤務時間帯）'!$C$6:$U$35,19,FALSE))</f>
        <v/>
      </c>
      <c r="AN48" s="632" t="str">
        <f>IF(AN46="","",VLOOKUP(AN46,'[1]シフト記号表（勤務時間帯）'!$C$6:$U$35,19,FALSE))</f>
        <v/>
      </c>
      <c r="AO48" s="633" t="str">
        <f>IF(AO46="","",VLOOKUP(AO46,'[1]シフト記号表（勤務時間帯）'!$C$6:$U$35,19,FALSE))</f>
        <v/>
      </c>
      <c r="AP48" s="633" t="str">
        <f>IF(AP46="","",VLOOKUP(AP46,'[1]シフト記号表（勤務時間帯）'!$C$6:$U$35,19,FALSE))</f>
        <v/>
      </c>
      <c r="AQ48" s="633" t="str">
        <f>IF(AQ46="","",VLOOKUP(AQ46,'[1]シフト記号表（勤務時間帯）'!$C$6:$U$35,19,FALSE))</f>
        <v/>
      </c>
      <c r="AR48" s="633" t="str">
        <f>IF(AR46="","",VLOOKUP(AR46,'[1]シフト記号表（勤務時間帯）'!$C$6:$U$35,19,FALSE))</f>
        <v/>
      </c>
      <c r="AS48" s="633" t="str">
        <f>IF(AS46="","",VLOOKUP(AS46,'[1]シフト記号表（勤務時間帯）'!$C$6:$U$35,19,FALSE))</f>
        <v/>
      </c>
      <c r="AT48" s="634" t="str">
        <f>IF(AT46="","",VLOOKUP(AT46,'[1]シフト記号表（勤務時間帯）'!$C$6:$U$35,19,FALSE))</f>
        <v/>
      </c>
      <c r="AU48" s="632" t="str">
        <f>IF(AU46="","",VLOOKUP(AU46,'[1]シフト記号表（勤務時間帯）'!$C$6:$U$35,19,FALSE))</f>
        <v/>
      </c>
      <c r="AV48" s="633" t="str">
        <f>IF(AV46="","",VLOOKUP(AV46,'[1]シフト記号表（勤務時間帯）'!$C$6:$U$35,19,FALSE))</f>
        <v/>
      </c>
      <c r="AW48" s="633" t="str">
        <f>IF(AW46="","",VLOOKUP(AW46,'[1]シフト記号表（勤務時間帯）'!$C$6:$U$35,19,FALSE))</f>
        <v/>
      </c>
      <c r="AX48" s="1827">
        <f>IF($BB$3="４週",SUM(S48:AT48),IF($BB$3="暦月",SUM(S48:AW48),""))</f>
        <v>0</v>
      </c>
      <c r="AY48" s="1828"/>
      <c r="AZ48" s="1829">
        <f>IF($BB$3="４週",AX48/4,IF($BB$3="暦月",'勤務体制（1枚版）'!AX48/('勤務体制（1枚版）'!$BB$8/7),""))</f>
        <v>0</v>
      </c>
      <c r="BA48" s="1830"/>
      <c r="BB48" s="1814"/>
      <c r="BC48" s="1815"/>
      <c r="BD48" s="1815"/>
      <c r="BE48" s="1815"/>
      <c r="BF48" s="1816"/>
    </row>
    <row r="49" spans="2:58" ht="20.25" customHeight="1" x14ac:dyDescent="0.2">
      <c r="B49" s="1750">
        <f>B46+1</f>
        <v>10</v>
      </c>
      <c r="C49" s="1853"/>
      <c r="D49" s="1854"/>
      <c r="E49" s="1855"/>
      <c r="F49" s="635"/>
      <c r="G49" s="1834"/>
      <c r="H49" s="1836"/>
      <c r="I49" s="1766"/>
      <c r="J49" s="1766"/>
      <c r="K49" s="1767"/>
      <c r="L49" s="1837"/>
      <c r="M49" s="1838"/>
      <c r="N49" s="1838"/>
      <c r="O49" s="1839"/>
      <c r="P49" s="1843" t="s">
        <v>1135</v>
      </c>
      <c r="Q49" s="1844"/>
      <c r="R49" s="1845"/>
      <c r="S49" s="624"/>
      <c r="T49" s="625"/>
      <c r="U49" s="625"/>
      <c r="V49" s="625"/>
      <c r="W49" s="625"/>
      <c r="X49" s="625"/>
      <c r="Y49" s="626"/>
      <c r="Z49" s="624"/>
      <c r="AA49" s="625"/>
      <c r="AB49" s="625"/>
      <c r="AC49" s="625"/>
      <c r="AD49" s="625"/>
      <c r="AE49" s="625"/>
      <c r="AF49" s="626"/>
      <c r="AG49" s="624"/>
      <c r="AH49" s="625"/>
      <c r="AI49" s="625"/>
      <c r="AJ49" s="625"/>
      <c r="AK49" s="625"/>
      <c r="AL49" s="625"/>
      <c r="AM49" s="626"/>
      <c r="AN49" s="624"/>
      <c r="AO49" s="625"/>
      <c r="AP49" s="625"/>
      <c r="AQ49" s="625"/>
      <c r="AR49" s="625"/>
      <c r="AS49" s="625"/>
      <c r="AT49" s="626"/>
      <c r="AU49" s="624"/>
      <c r="AV49" s="625"/>
      <c r="AW49" s="625"/>
      <c r="AX49" s="1846"/>
      <c r="AY49" s="1847"/>
      <c r="AZ49" s="1848"/>
      <c r="BA49" s="1849"/>
      <c r="BB49" s="1850"/>
      <c r="BC49" s="1851"/>
      <c r="BD49" s="1851"/>
      <c r="BE49" s="1851"/>
      <c r="BF49" s="1852"/>
    </row>
    <row r="50" spans="2:58" ht="20.25" customHeight="1" x14ac:dyDescent="0.2">
      <c r="B50" s="1750"/>
      <c r="C50" s="1856"/>
      <c r="D50" s="1857"/>
      <c r="E50" s="1858"/>
      <c r="F50" s="627"/>
      <c r="G50" s="1761"/>
      <c r="H50" s="1765"/>
      <c r="I50" s="1766"/>
      <c r="J50" s="1766"/>
      <c r="K50" s="1767"/>
      <c r="L50" s="1771"/>
      <c r="M50" s="1772"/>
      <c r="N50" s="1772"/>
      <c r="O50" s="1773"/>
      <c r="P50" s="1817" t="s">
        <v>1136</v>
      </c>
      <c r="Q50" s="1818"/>
      <c r="R50" s="1819"/>
      <c r="S50" s="628" t="str">
        <f>IF(S49="","",VLOOKUP(S49,'[1]シフト記号表（勤務時間帯）'!$C$6:$K$35,9,FALSE))</f>
        <v/>
      </c>
      <c r="T50" s="629" t="str">
        <f>IF(T49="","",VLOOKUP(T49,'[1]シフト記号表（勤務時間帯）'!$C$6:$K$35,9,FALSE))</f>
        <v/>
      </c>
      <c r="U50" s="629" t="str">
        <f>IF(U49="","",VLOOKUP(U49,'[1]シフト記号表（勤務時間帯）'!$C$6:$K$35,9,FALSE))</f>
        <v/>
      </c>
      <c r="V50" s="629" t="str">
        <f>IF(V49="","",VLOOKUP(V49,'[1]シフト記号表（勤務時間帯）'!$C$6:$K$35,9,FALSE))</f>
        <v/>
      </c>
      <c r="W50" s="629" t="str">
        <f>IF(W49="","",VLOOKUP(W49,'[1]シフト記号表（勤務時間帯）'!$C$6:$K$35,9,FALSE))</f>
        <v/>
      </c>
      <c r="X50" s="629" t="str">
        <f>IF(X49="","",VLOOKUP(X49,'[1]シフト記号表（勤務時間帯）'!$C$6:$K$35,9,FALSE))</f>
        <v/>
      </c>
      <c r="Y50" s="630" t="str">
        <f>IF(Y49="","",VLOOKUP(Y49,'[1]シフト記号表（勤務時間帯）'!$C$6:$K$35,9,FALSE))</f>
        <v/>
      </c>
      <c r="Z50" s="628" t="str">
        <f>IF(Z49="","",VLOOKUP(Z49,'[1]シフト記号表（勤務時間帯）'!$C$6:$K$35,9,FALSE))</f>
        <v/>
      </c>
      <c r="AA50" s="629" t="str">
        <f>IF(AA49="","",VLOOKUP(AA49,'[1]シフト記号表（勤務時間帯）'!$C$6:$K$35,9,FALSE))</f>
        <v/>
      </c>
      <c r="AB50" s="629" t="str">
        <f>IF(AB49="","",VLOOKUP(AB49,'[1]シフト記号表（勤務時間帯）'!$C$6:$K$35,9,FALSE))</f>
        <v/>
      </c>
      <c r="AC50" s="629" t="str">
        <f>IF(AC49="","",VLOOKUP(AC49,'[1]シフト記号表（勤務時間帯）'!$C$6:$K$35,9,FALSE))</f>
        <v/>
      </c>
      <c r="AD50" s="629" t="str">
        <f>IF(AD49="","",VLOOKUP(AD49,'[1]シフト記号表（勤務時間帯）'!$C$6:$K$35,9,FALSE))</f>
        <v/>
      </c>
      <c r="AE50" s="629" t="str">
        <f>IF(AE49="","",VLOOKUP(AE49,'[1]シフト記号表（勤務時間帯）'!$C$6:$K$35,9,FALSE))</f>
        <v/>
      </c>
      <c r="AF50" s="630" t="str">
        <f>IF(AF49="","",VLOOKUP(AF49,'[1]シフト記号表（勤務時間帯）'!$C$6:$K$35,9,FALSE))</f>
        <v/>
      </c>
      <c r="AG50" s="628" t="str">
        <f>IF(AG49="","",VLOOKUP(AG49,'[1]シフト記号表（勤務時間帯）'!$C$6:$K$35,9,FALSE))</f>
        <v/>
      </c>
      <c r="AH50" s="629" t="str">
        <f>IF(AH49="","",VLOOKUP(AH49,'[1]シフト記号表（勤務時間帯）'!$C$6:$K$35,9,FALSE))</f>
        <v/>
      </c>
      <c r="AI50" s="629" t="str">
        <f>IF(AI49="","",VLOOKUP(AI49,'[1]シフト記号表（勤務時間帯）'!$C$6:$K$35,9,FALSE))</f>
        <v/>
      </c>
      <c r="AJ50" s="629" t="str">
        <f>IF(AJ49="","",VLOOKUP(AJ49,'[1]シフト記号表（勤務時間帯）'!$C$6:$K$35,9,FALSE))</f>
        <v/>
      </c>
      <c r="AK50" s="629" t="str">
        <f>IF(AK49="","",VLOOKUP(AK49,'[1]シフト記号表（勤務時間帯）'!$C$6:$K$35,9,FALSE))</f>
        <v/>
      </c>
      <c r="AL50" s="629" t="str">
        <f>IF(AL49="","",VLOOKUP(AL49,'[1]シフト記号表（勤務時間帯）'!$C$6:$K$35,9,FALSE))</f>
        <v/>
      </c>
      <c r="AM50" s="630" t="str">
        <f>IF(AM49="","",VLOOKUP(AM49,'[1]シフト記号表（勤務時間帯）'!$C$6:$K$35,9,FALSE))</f>
        <v/>
      </c>
      <c r="AN50" s="628" t="str">
        <f>IF(AN49="","",VLOOKUP(AN49,'[1]シフト記号表（勤務時間帯）'!$C$6:$K$35,9,FALSE))</f>
        <v/>
      </c>
      <c r="AO50" s="629" t="str">
        <f>IF(AO49="","",VLOOKUP(AO49,'[1]シフト記号表（勤務時間帯）'!$C$6:$K$35,9,FALSE))</f>
        <v/>
      </c>
      <c r="AP50" s="629" t="str">
        <f>IF(AP49="","",VLOOKUP(AP49,'[1]シフト記号表（勤務時間帯）'!$C$6:$K$35,9,FALSE))</f>
        <v/>
      </c>
      <c r="AQ50" s="629" t="str">
        <f>IF(AQ49="","",VLOOKUP(AQ49,'[1]シフト記号表（勤務時間帯）'!$C$6:$K$35,9,FALSE))</f>
        <v/>
      </c>
      <c r="AR50" s="629" t="str">
        <f>IF(AR49="","",VLOOKUP(AR49,'[1]シフト記号表（勤務時間帯）'!$C$6:$K$35,9,FALSE))</f>
        <v/>
      </c>
      <c r="AS50" s="629" t="str">
        <f>IF(AS49="","",VLOOKUP(AS49,'[1]シフト記号表（勤務時間帯）'!$C$6:$K$35,9,FALSE))</f>
        <v/>
      </c>
      <c r="AT50" s="630" t="str">
        <f>IF(AT49="","",VLOOKUP(AT49,'[1]シフト記号表（勤務時間帯）'!$C$6:$K$35,9,FALSE))</f>
        <v/>
      </c>
      <c r="AU50" s="628" t="str">
        <f>IF(AU49="","",VLOOKUP(AU49,'[1]シフト記号表（勤務時間帯）'!$C$6:$K$35,9,FALSE))</f>
        <v/>
      </c>
      <c r="AV50" s="629" t="str">
        <f>IF(AV49="","",VLOOKUP(AV49,'[1]シフト記号表（勤務時間帯）'!$C$6:$K$35,9,FALSE))</f>
        <v/>
      </c>
      <c r="AW50" s="629" t="str">
        <f>IF(AW49="","",VLOOKUP(AW49,'[1]シフト記号表（勤務時間帯）'!$C$6:$K$35,9,FALSE))</f>
        <v/>
      </c>
      <c r="AX50" s="1820">
        <f>IF($BB$3="４週",SUM(S50:AT50),IF($BB$3="暦月",SUM(S50:AW50),""))</f>
        <v>0</v>
      </c>
      <c r="AY50" s="1821"/>
      <c r="AZ50" s="1822">
        <f>IF($BB$3="４週",AX50/4,IF($BB$3="暦月",'勤務体制（1枚版）'!AX50/('勤務体制（1枚版）'!$BB$8/7),""))</f>
        <v>0</v>
      </c>
      <c r="BA50" s="1823"/>
      <c r="BB50" s="1811"/>
      <c r="BC50" s="1812"/>
      <c r="BD50" s="1812"/>
      <c r="BE50" s="1812"/>
      <c r="BF50" s="1813"/>
    </row>
    <row r="51" spans="2:58" ht="20.25" customHeight="1" x14ac:dyDescent="0.2">
      <c r="B51" s="1750"/>
      <c r="C51" s="1859"/>
      <c r="D51" s="1860"/>
      <c r="E51" s="1861"/>
      <c r="F51" s="627">
        <f>C49</f>
        <v>0</v>
      </c>
      <c r="G51" s="1835"/>
      <c r="H51" s="1765"/>
      <c r="I51" s="1766"/>
      <c r="J51" s="1766"/>
      <c r="K51" s="1767"/>
      <c r="L51" s="1840"/>
      <c r="M51" s="1841"/>
      <c r="N51" s="1841"/>
      <c r="O51" s="1842"/>
      <c r="P51" s="1824" t="s">
        <v>1137</v>
      </c>
      <c r="Q51" s="1825"/>
      <c r="R51" s="1826"/>
      <c r="S51" s="632" t="str">
        <f>IF(S49="","",VLOOKUP(S49,'[1]シフト記号表（勤務時間帯）'!$C$6:$U$35,19,FALSE))</f>
        <v/>
      </c>
      <c r="T51" s="633" t="str">
        <f>IF(T49="","",VLOOKUP(T49,'[1]シフト記号表（勤務時間帯）'!$C$6:$U$35,19,FALSE))</f>
        <v/>
      </c>
      <c r="U51" s="633" t="str">
        <f>IF(U49="","",VLOOKUP(U49,'[1]シフト記号表（勤務時間帯）'!$C$6:$U$35,19,FALSE))</f>
        <v/>
      </c>
      <c r="V51" s="633" t="str">
        <f>IF(V49="","",VLOOKUP(V49,'[1]シフト記号表（勤務時間帯）'!$C$6:$U$35,19,FALSE))</f>
        <v/>
      </c>
      <c r="W51" s="633" t="str">
        <f>IF(W49="","",VLOOKUP(W49,'[1]シフト記号表（勤務時間帯）'!$C$6:$U$35,19,FALSE))</f>
        <v/>
      </c>
      <c r="X51" s="633" t="str">
        <f>IF(X49="","",VLOOKUP(X49,'[1]シフト記号表（勤務時間帯）'!$C$6:$U$35,19,FALSE))</f>
        <v/>
      </c>
      <c r="Y51" s="634" t="str">
        <f>IF(Y49="","",VLOOKUP(Y49,'[1]シフト記号表（勤務時間帯）'!$C$6:$U$35,19,FALSE))</f>
        <v/>
      </c>
      <c r="Z51" s="632" t="str">
        <f>IF(Z49="","",VLOOKUP(Z49,'[1]シフト記号表（勤務時間帯）'!$C$6:$U$35,19,FALSE))</f>
        <v/>
      </c>
      <c r="AA51" s="633" t="str">
        <f>IF(AA49="","",VLOOKUP(AA49,'[1]シフト記号表（勤務時間帯）'!$C$6:$U$35,19,FALSE))</f>
        <v/>
      </c>
      <c r="AB51" s="633" t="str">
        <f>IF(AB49="","",VLOOKUP(AB49,'[1]シフト記号表（勤務時間帯）'!$C$6:$U$35,19,FALSE))</f>
        <v/>
      </c>
      <c r="AC51" s="633" t="str">
        <f>IF(AC49="","",VLOOKUP(AC49,'[1]シフト記号表（勤務時間帯）'!$C$6:$U$35,19,FALSE))</f>
        <v/>
      </c>
      <c r="AD51" s="633" t="str">
        <f>IF(AD49="","",VLOOKUP(AD49,'[1]シフト記号表（勤務時間帯）'!$C$6:$U$35,19,FALSE))</f>
        <v/>
      </c>
      <c r="AE51" s="633" t="str">
        <f>IF(AE49="","",VLOOKUP(AE49,'[1]シフト記号表（勤務時間帯）'!$C$6:$U$35,19,FALSE))</f>
        <v/>
      </c>
      <c r="AF51" s="634" t="str">
        <f>IF(AF49="","",VLOOKUP(AF49,'[1]シフト記号表（勤務時間帯）'!$C$6:$U$35,19,FALSE))</f>
        <v/>
      </c>
      <c r="AG51" s="632" t="str">
        <f>IF(AG49="","",VLOOKUP(AG49,'[1]シフト記号表（勤務時間帯）'!$C$6:$U$35,19,FALSE))</f>
        <v/>
      </c>
      <c r="AH51" s="633" t="str">
        <f>IF(AH49="","",VLOOKUP(AH49,'[1]シフト記号表（勤務時間帯）'!$C$6:$U$35,19,FALSE))</f>
        <v/>
      </c>
      <c r="AI51" s="633" t="str">
        <f>IF(AI49="","",VLOOKUP(AI49,'[1]シフト記号表（勤務時間帯）'!$C$6:$U$35,19,FALSE))</f>
        <v/>
      </c>
      <c r="AJ51" s="633" t="str">
        <f>IF(AJ49="","",VLOOKUP(AJ49,'[1]シフト記号表（勤務時間帯）'!$C$6:$U$35,19,FALSE))</f>
        <v/>
      </c>
      <c r="AK51" s="633" t="str">
        <f>IF(AK49="","",VLOOKUP(AK49,'[1]シフト記号表（勤務時間帯）'!$C$6:$U$35,19,FALSE))</f>
        <v/>
      </c>
      <c r="AL51" s="633" t="str">
        <f>IF(AL49="","",VLOOKUP(AL49,'[1]シフト記号表（勤務時間帯）'!$C$6:$U$35,19,FALSE))</f>
        <v/>
      </c>
      <c r="AM51" s="634" t="str">
        <f>IF(AM49="","",VLOOKUP(AM49,'[1]シフト記号表（勤務時間帯）'!$C$6:$U$35,19,FALSE))</f>
        <v/>
      </c>
      <c r="AN51" s="632" t="str">
        <f>IF(AN49="","",VLOOKUP(AN49,'[1]シフト記号表（勤務時間帯）'!$C$6:$U$35,19,FALSE))</f>
        <v/>
      </c>
      <c r="AO51" s="633" t="str">
        <f>IF(AO49="","",VLOOKUP(AO49,'[1]シフト記号表（勤務時間帯）'!$C$6:$U$35,19,FALSE))</f>
        <v/>
      </c>
      <c r="AP51" s="633" t="str">
        <f>IF(AP49="","",VLOOKUP(AP49,'[1]シフト記号表（勤務時間帯）'!$C$6:$U$35,19,FALSE))</f>
        <v/>
      </c>
      <c r="AQ51" s="633" t="str">
        <f>IF(AQ49="","",VLOOKUP(AQ49,'[1]シフト記号表（勤務時間帯）'!$C$6:$U$35,19,FALSE))</f>
        <v/>
      </c>
      <c r="AR51" s="633" t="str">
        <f>IF(AR49="","",VLOOKUP(AR49,'[1]シフト記号表（勤務時間帯）'!$C$6:$U$35,19,FALSE))</f>
        <v/>
      </c>
      <c r="AS51" s="633" t="str">
        <f>IF(AS49="","",VLOOKUP(AS49,'[1]シフト記号表（勤務時間帯）'!$C$6:$U$35,19,FALSE))</f>
        <v/>
      </c>
      <c r="AT51" s="634" t="str">
        <f>IF(AT49="","",VLOOKUP(AT49,'[1]シフト記号表（勤務時間帯）'!$C$6:$U$35,19,FALSE))</f>
        <v/>
      </c>
      <c r="AU51" s="632" t="str">
        <f>IF(AU49="","",VLOOKUP(AU49,'[1]シフト記号表（勤務時間帯）'!$C$6:$U$35,19,FALSE))</f>
        <v/>
      </c>
      <c r="AV51" s="633" t="str">
        <f>IF(AV49="","",VLOOKUP(AV49,'[1]シフト記号表（勤務時間帯）'!$C$6:$U$35,19,FALSE))</f>
        <v/>
      </c>
      <c r="AW51" s="633" t="str">
        <f>IF(AW49="","",VLOOKUP(AW49,'[1]シフト記号表（勤務時間帯）'!$C$6:$U$35,19,FALSE))</f>
        <v/>
      </c>
      <c r="AX51" s="1827">
        <f>IF($BB$3="４週",SUM(S51:AT51),IF($BB$3="暦月",SUM(S51:AW51),""))</f>
        <v>0</v>
      </c>
      <c r="AY51" s="1828"/>
      <c r="AZ51" s="1829">
        <f>IF($BB$3="４週",AX51/4,IF($BB$3="暦月",'勤務体制（1枚版）'!AX51/('勤務体制（1枚版）'!$BB$8/7),""))</f>
        <v>0</v>
      </c>
      <c r="BA51" s="1830"/>
      <c r="BB51" s="1814"/>
      <c r="BC51" s="1815"/>
      <c r="BD51" s="1815"/>
      <c r="BE51" s="1815"/>
      <c r="BF51" s="1816"/>
    </row>
    <row r="52" spans="2:58" ht="20.25" customHeight="1" x14ac:dyDescent="0.2">
      <c r="B52" s="1750">
        <f>B49+1</f>
        <v>11</v>
      </c>
      <c r="C52" s="1853"/>
      <c r="D52" s="1854"/>
      <c r="E52" s="1855"/>
      <c r="F52" s="635"/>
      <c r="G52" s="1834"/>
      <c r="H52" s="1836"/>
      <c r="I52" s="1766"/>
      <c r="J52" s="1766"/>
      <c r="K52" s="1767"/>
      <c r="L52" s="1837"/>
      <c r="M52" s="1838"/>
      <c r="N52" s="1838"/>
      <c r="O52" s="1839"/>
      <c r="P52" s="1843" t="s">
        <v>1135</v>
      </c>
      <c r="Q52" s="1844"/>
      <c r="R52" s="1845"/>
      <c r="S52" s="624"/>
      <c r="T52" s="625"/>
      <c r="U52" s="625"/>
      <c r="V52" s="625"/>
      <c r="W52" s="625"/>
      <c r="X52" s="625"/>
      <c r="Y52" s="626"/>
      <c r="Z52" s="624"/>
      <c r="AA52" s="625"/>
      <c r="AB52" s="625"/>
      <c r="AC52" s="625"/>
      <c r="AD52" s="625"/>
      <c r="AE52" s="625"/>
      <c r="AF52" s="626"/>
      <c r="AG52" s="624"/>
      <c r="AH52" s="625"/>
      <c r="AI52" s="625"/>
      <c r="AJ52" s="625"/>
      <c r="AK52" s="625"/>
      <c r="AL52" s="625"/>
      <c r="AM52" s="626"/>
      <c r="AN52" s="624"/>
      <c r="AO52" s="625"/>
      <c r="AP52" s="625"/>
      <c r="AQ52" s="625"/>
      <c r="AR52" s="625"/>
      <c r="AS52" s="625"/>
      <c r="AT52" s="626"/>
      <c r="AU52" s="624"/>
      <c r="AV52" s="625"/>
      <c r="AW52" s="625"/>
      <c r="AX52" s="1846"/>
      <c r="AY52" s="1847"/>
      <c r="AZ52" s="1848"/>
      <c r="BA52" s="1849"/>
      <c r="BB52" s="1850"/>
      <c r="BC52" s="1851"/>
      <c r="BD52" s="1851"/>
      <c r="BE52" s="1851"/>
      <c r="BF52" s="1852"/>
    </row>
    <row r="53" spans="2:58" ht="20.25" customHeight="1" x14ac:dyDescent="0.2">
      <c r="B53" s="1750"/>
      <c r="C53" s="1856"/>
      <c r="D53" s="1857"/>
      <c r="E53" s="1858"/>
      <c r="F53" s="627"/>
      <c r="G53" s="1761"/>
      <c r="H53" s="1765"/>
      <c r="I53" s="1766"/>
      <c r="J53" s="1766"/>
      <c r="K53" s="1767"/>
      <c r="L53" s="1771"/>
      <c r="M53" s="1772"/>
      <c r="N53" s="1772"/>
      <c r="O53" s="1773"/>
      <c r="P53" s="1817" t="s">
        <v>1136</v>
      </c>
      <c r="Q53" s="1818"/>
      <c r="R53" s="1819"/>
      <c r="S53" s="628" t="str">
        <f>IF(S52="","",VLOOKUP(S52,'[1]シフト記号表（勤務時間帯）'!$C$6:$K$35,9,FALSE))</f>
        <v/>
      </c>
      <c r="T53" s="629" t="str">
        <f>IF(T52="","",VLOOKUP(T52,'[1]シフト記号表（勤務時間帯）'!$C$6:$K$35,9,FALSE))</f>
        <v/>
      </c>
      <c r="U53" s="629" t="str">
        <f>IF(U52="","",VLOOKUP(U52,'[1]シフト記号表（勤務時間帯）'!$C$6:$K$35,9,FALSE))</f>
        <v/>
      </c>
      <c r="V53" s="629" t="str">
        <f>IF(V52="","",VLOOKUP(V52,'[1]シフト記号表（勤務時間帯）'!$C$6:$K$35,9,FALSE))</f>
        <v/>
      </c>
      <c r="W53" s="629" t="str">
        <f>IF(W52="","",VLOOKUP(W52,'[1]シフト記号表（勤務時間帯）'!$C$6:$K$35,9,FALSE))</f>
        <v/>
      </c>
      <c r="X53" s="629" t="str">
        <f>IF(X52="","",VLOOKUP(X52,'[1]シフト記号表（勤務時間帯）'!$C$6:$K$35,9,FALSE))</f>
        <v/>
      </c>
      <c r="Y53" s="630" t="str">
        <f>IF(Y52="","",VLOOKUP(Y52,'[1]シフト記号表（勤務時間帯）'!$C$6:$K$35,9,FALSE))</f>
        <v/>
      </c>
      <c r="Z53" s="628" t="str">
        <f>IF(Z52="","",VLOOKUP(Z52,'[1]シフト記号表（勤務時間帯）'!$C$6:$K$35,9,FALSE))</f>
        <v/>
      </c>
      <c r="AA53" s="629" t="str">
        <f>IF(AA52="","",VLOOKUP(AA52,'[1]シフト記号表（勤務時間帯）'!$C$6:$K$35,9,FALSE))</f>
        <v/>
      </c>
      <c r="AB53" s="629" t="str">
        <f>IF(AB52="","",VLOOKUP(AB52,'[1]シフト記号表（勤務時間帯）'!$C$6:$K$35,9,FALSE))</f>
        <v/>
      </c>
      <c r="AC53" s="629" t="str">
        <f>IF(AC52="","",VLOOKUP(AC52,'[1]シフト記号表（勤務時間帯）'!$C$6:$K$35,9,FALSE))</f>
        <v/>
      </c>
      <c r="AD53" s="629" t="str">
        <f>IF(AD52="","",VLOOKUP(AD52,'[1]シフト記号表（勤務時間帯）'!$C$6:$K$35,9,FALSE))</f>
        <v/>
      </c>
      <c r="AE53" s="629" t="str">
        <f>IF(AE52="","",VLOOKUP(AE52,'[1]シフト記号表（勤務時間帯）'!$C$6:$K$35,9,FALSE))</f>
        <v/>
      </c>
      <c r="AF53" s="630" t="str">
        <f>IF(AF52="","",VLOOKUP(AF52,'[1]シフト記号表（勤務時間帯）'!$C$6:$K$35,9,FALSE))</f>
        <v/>
      </c>
      <c r="AG53" s="628" t="str">
        <f>IF(AG52="","",VLOOKUP(AG52,'[1]シフト記号表（勤務時間帯）'!$C$6:$K$35,9,FALSE))</f>
        <v/>
      </c>
      <c r="AH53" s="629" t="str">
        <f>IF(AH52="","",VLOOKUP(AH52,'[1]シフト記号表（勤務時間帯）'!$C$6:$K$35,9,FALSE))</f>
        <v/>
      </c>
      <c r="AI53" s="629" t="str">
        <f>IF(AI52="","",VLOOKUP(AI52,'[1]シフト記号表（勤務時間帯）'!$C$6:$K$35,9,FALSE))</f>
        <v/>
      </c>
      <c r="AJ53" s="629" t="str">
        <f>IF(AJ52="","",VLOOKUP(AJ52,'[1]シフト記号表（勤務時間帯）'!$C$6:$K$35,9,FALSE))</f>
        <v/>
      </c>
      <c r="AK53" s="629" t="str">
        <f>IF(AK52="","",VLOOKUP(AK52,'[1]シフト記号表（勤務時間帯）'!$C$6:$K$35,9,FALSE))</f>
        <v/>
      </c>
      <c r="AL53" s="629" t="str">
        <f>IF(AL52="","",VLOOKUP(AL52,'[1]シフト記号表（勤務時間帯）'!$C$6:$K$35,9,FALSE))</f>
        <v/>
      </c>
      <c r="AM53" s="630" t="str">
        <f>IF(AM52="","",VLOOKUP(AM52,'[1]シフト記号表（勤務時間帯）'!$C$6:$K$35,9,FALSE))</f>
        <v/>
      </c>
      <c r="AN53" s="628" t="str">
        <f>IF(AN52="","",VLOOKUP(AN52,'[1]シフト記号表（勤務時間帯）'!$C$6:$K$35,9,FALSE))</f>
        <v/>
      </c>
      <c r="AO53" s="629" t="str">
        <f>IF(AO52="","",VLOOKUP(AO52,'[1]シフト記号表（勤務時間帯）'!$C$6:$K$35,9,FALSE))</f>
        <v/>
      </c>
      <c r="AP53" s="629" t="str">
        <f>IF(AP52="","",VLOOKUP(AP52,'[1]シフト記号表（勤務時間帯）'!$C$6:$K$35,9,FALSE))</f>
        <v/>
      </c>
      <c r="AQ53" s="629" t="str">
        <f>IF(AQ52="","",VLOOKUP(AQ52,'[1]シフト記号表（勤務時間帯）'!$C$6:$K$35,9,FALSE))</f>
        <v/>
      </c>
      <c r="AR53" s="629" t="str">
        <f>IF(AR52="","",VLOOKUP(AR52,'[1]シフト記号表（勤務時間帯）'!$C$6:$K$35,9,FALSE))</f>
        <v/>
      </c>
      <c r="AS53" s="629" t="str">
        <f>IF(AS52="","",VLOOKUP(AS52,'[1]シフト記号表（勤務時間帯）'!$C$6:$K$35,9,FALSE))</f>
        <v/>
      </c>
      <c r="AT53" s="630" t="str">
        <f>IF(AT52="","",VLOOKUP(AT52,'[1]シフト記号表（勤務時間帯）'!$C$6:$K$35,9,FALSE))</f>
        <v/>
      </c>
      <c r="AU53" s="628" t="str">
        <f>IF(AU52="","",VLOOKUP(AU52,'[1]シフト記号表（勤務時間帯）'!$C$6:$K$35,9,FALSE))</f>
        <v/>
      </c>
      <c r="AV53" s="629" t="str">
        <f>IF(AV52="","",VLOOKUP(AV52,'[1]シフト記号表（勤務時間帯）'!$C$6:$K$35,9,FALSE))</f>
        <v/>
      </c>
      <c r="AW53" s="629" t="str">
        <f>IF(AW52="","",VLOOKUP(AW52,'[1]シフト記号表（勤務時間帯）'!$C$6:$K$35,9,FALSE))</f>
        <v/>
      </c>
      <c r="AX53" s="1820">
        <f>IF($BB$3="４週",SUM(S53:AT53),IF($BB$3="暦月",SUM(S53:AW53),""))</f>
        <v>0</v>
      </c>
      <c r="AY53" s="1821"/>
      <c r="AZ53" s="1822">
        <f>IF($BB$3="４週",AX53/4,IF($BB$3="暦月",'勤務体制（1枚版）'!AX53/('勤務体制（1枚版）'!$BB$8/7),""))</f>
        <v>0</v>
      </c>
      <c r="BA53" s="1823"/>
      <c r="BB53" s="1811"/>
      <c r="BC53" s="1812"/>
      <c r="BD53" s="1812"/>
      <c r="BE53" s="1812"/>
      <c r="BF53" s="1813"/>
    </row>
    <row r="54" spans="2:58" ht="20.25" customHeight="1" x14ac:dyDescent="0.2">
      <c r="B54" s="1750"/>
      <c r="C54" s="1859"/>
      <c r="D54" s="1860"/>
      <c r="E54" s="1861"/>
      <c r="F54" s="627">
        <f>C52</f>
        <v>0</v>
      </c>
      <c r="G54" s="1835"/>
      <c r="H54" s="1765"/>
      <c r="I54" s="1766"/>
      <c r="J54" s="1766"/>
      <c r="K54" s="1767"/>
      <c r="L54" s="1840"/>
      <c r="M54" s="1841"/>
      <c r="N54" s="1841"/>
      <c r="O54" s="1842"/>
      <c r="P54" s="1824" t="s">
        <v>1137</v>
      </c>
      <c r="Q54" s="1825"/>
      <c r="R54" s="1826"/>
      <c r="S54" s="632" t="str">
        <f>IF(S52="","",VLOOKUP(S52,'[1]シフト記号表（勤務時間帯）'!$C$6:$U$35,19,FALSE))</f>
        <v/>
      </c>
      <c r="T54" s="633" t="str">
        <f>IF(T52="","",VLOOKUP(T52,'[1]シフト記号表（勤務時間帯）'!$C$6:$U$35,19,FALSE))</f>
        <v/>
      </c>
      <c r="U54" s="633" t="str">
        <f>IF(U52="","",VLOOKUP(U52,'[1]シフト記号表（勤務時間帯）'!$C$6:$U$35,19,FALSE))</f>
        <v/>
      </c>
      <c r="V54" s="633" t="str">
        <f>IF(V52="","",VLOOKUP(V52,'[1]シフト記号表（勤務時間帯）'!$C$6:$U$35,19,FALSE))</f>
        <v/>
      </c>
      <c r="W54" s="633" t="str">
        <f>IF(W52="","",VLOOKUP(W52,'[1]シフト記号表（勤務時間帯）'!$C$6:$U$35,19,FALSE))</f>
        <v/>
      </c>
      <c r="X54" s="633" t="str">
        <f>IF(X52="","",VLOOKUP(X52,'[1]シフト記号表（勤務時間帯）'!$C$6:$U$35,19,FALSE))</f>
        <v/>
      </c>
      <c r="Y54" s="634" t="str">
        <f>IF(Y52="","",VLOOKUP(Y52,'[1]シフト記号表（勤務時間帯）'!$C$6:$U$35,19,FALSE))</f>
        <v/>
      </c>
      <c r="Z54" s="632" t="str">
        <f>IF(Z52="","",VLOOKUP(Z52,'[1]シフト記号表（勤務時間帯）'!$C$6:$U$35,19,FALSE))</f>
        <v/>
      </c>
      <c r="AA54" s="633" t="str">
        <f>IF(AA52="","",VLOOKUP(AA52,'[1]シフト記号表（勤務時間帯）'!$C$6:$U$35,19,FALSE))</f>
        <v/>
      </c>
      <c r="AB54" s="633" t="str">
        <f>IF(AB52="","",VLOOKUP(AB52,'[1]シフト記号表（勤務時間帯）'!$C$6:$U$35,19,FALSE))</f>
        <v/>
      </c>
      <c r="AC54" s="633" t="str">
        <f>IF(AC52="","",VLOOKUP(AC52,'[1]シフト記号表（勤務時間帯）'!$C$6:$U$35,19,FALSE))</f>
        <v/>
      </c>
      <c r="AD54" s="633" t="str">
        <f>IF(AD52="","",VLOOKUP(AD52,'[1]シフト記号表（勤務時間帯）'!$C$6:$U$35,19,FALSE))</f>
        <v/>
      </c>
      <c r="AE54" s="633" t="str">
        <f>IF(AE52="","",VLOOKUP(AE52,'[1]シフト記号表（勤務時間帯）'!$C$6:$U$35,19,FALSE))</f>
        <v/>
      </c>
      <c r="AF54" s="634" t="str">
        <f>IF(AF52="","",VLOOKUP(AF52,'[1]シフト記号表（勤務時間帯）'!$C$6:$U$35,19,FALSE))</f>
        <v/>
      </c>
      <c r="AG54" s="632" t="str">
        <f>IF(AG52="","",VLOOKUP(AG52,'[1]シフト記号表（勤務時間帯）'!$C$6:$U$35,19,FALSE))</f>
        <v/>
      </c>
      <c r="AH54" s="633" t="str">
        <f>IF(AH52="","",VLOOKUP(AH52,'[1]シフト記号表（勤務時間帯）'!$C$6:$U$35,19,FALSE))</f>
        <v/>
      </c>
      <c r="AI54" s="633" t="str">
        <f>IF(AI52="","",VLOOKUP(AI52,'[1]シフト記号表（勤務時間帯）'!$C$6:$U$35,19,FALSE))</f>
        <v/>
      </c>
      <c r="AJ54" s="633" t="str">
        <f>IF(AJ52="","",VLOOKUP(AJ52,'[1]シフト記号表（勤務時間帯）'!$C$6:$U$35,19,FALSE))</f>
        <v/>
      </c>
      <c r="AK54" s="633" t="str">
        <f>IF(AK52="","",VLOOKUP(AK52,'[1]シフト記号表（勤務時間帯）'!$C$6:$U$35,19,FALSE))</f>
        <v/>
      </c>
      <c r="AL54" s="633" t="str">
        <f>IF(AL52="","",VLOOKUP(AL52,'[1]シフト記号表（勤務時間帯）'!$C$6:$U$35,19,FALSE))</f>
        <v/>
      </c>
      <c r="AM54" s="634" t="str">
        <f>IF(AM52="","",VLOOKUP(AM52,'[1]シフト記号表（勤務時間帯）'!$C$6:$U$35,19,FALSE))</f>
        <v/>
      </c>
      <c r="AN54" s="632" t="str">
        <f>IF(AN52="","",VLOOKUP(AN52,'[1]シフト記号表（勤務時間帯）'!$C$6:$U$35,19,FALSE))</f>
        <v/>
      </c>
      <c r="AO54" s="633" t="str">
        <f>IF(AO52="","",VLOOKUP(AO52,'[1]シフト記号表（勤務時間帯）'!$C$6:$U$35,19,FALSE))</f>
        <v/>
      </c>
      <c r="AP54" s="633" t="str">
        <f>IF(AP52="","",VLOOKUP(AP52,'[1]シフト記号表（勤務時間帯）'!$C$6:$U$35,19,FALSE))</f>
        <v/>
      </c>
      <c r="AQ54" s="633" t="str">
        <f>IF(AQ52="","",VLOOKUP(AQ52,'[1]シフト記号表（勤務時間帯）'!$C$6:$U$35,19,FALSE))</f>
        <v/>
      </c>
      <c r="AR54" s="633" t="str">
        <f>IF(AR52="","",VLOOKUP(AR52,'[1]シフト記号表（勤務時間帯）'!$C$6:$U$35,19,FALSE))</f>
        <v/>
      </c>
      <c r="AS54" s="633" t="str">
        <f>IF(AS52="","",VLOOKUP(AS52,'[1]シフト記号表（勤務時間帯）'!$C$6:$U$35,19,FALSE))</f>
        <v/>
      </c>
      <c r="AT54" s="634" t="str">
        <f>IF(AT52="","",VLOOKUP(AT52,'[1]シフト記号表（勤務時間帯）'!$C$6:$U$35,19,FALSE))</f>
        <v/>
      </c>
      <c r="AU54" s="632" t="str">
        <f>IF(AU52="","",VLOOKUP(AU52,'[1]シフト記号表（勤務時間帯）'!$C$6:$U$35,19,FALSE))</f>
        <v/>
      </c>
      <c r="AV54" s="633" t="str">
        <f>IF(AV52="","",VLOOKUP(AV52,'[1]シフト記号表（勤務時間帯）'!$C$6:$U$35,19,FALSE))</f>
        <v/>
      </c>
      <c r="AW54" s="633" t="str">
        <f>IF(AW52="","",VLOOKUP(AW52,'[1]シフト記号表（勤務時間帯）'!$C$6:$U$35,19,FALSE))</f>
        <v/>
      </c>
      <c r="AX54" s="1827">
        <f>IF($BB$3="４週",SUM(S54:AT54),IF($BB$3="暦月",SUM(S54:AW54),""))</f>
        <v>0</v>
      </c>
      <c r="AY54" s="1828"/>
      <c r="AZ54" s="1829">
        <f>IF($BB$3="４週",AX54/4,IF($BB$3="暦月",'勤務体制（1枚版）'!AX54/('勤務体制（1枚版）'!$BB$8/7),""))</f>
        <v>0</v>
      </c>
      <c r="BA54" s="1830"/>
      <c r="BB54" s="1814"/>
      <c r="BC54" s="1815"/>
      <c r="BD54" s="1815"/>
      <c r="BE54" s="1815"/>
      <c r="BF54" s="1816"/>
    </row>
    <row r="55" spans="2:58" ht="20.25" customHeight="1" x14ac:dyDescent="0.2">
      <c r="B55" s="1750">
        <f>B52+1</f>
        <v>12</v>
      </c>
      <c r="C55" s="1853"/>
      <c r="D55" s="1854"/>
      <c r="E55" s="1855"/>
      <c r="F55" s="635"/>
      <c r="G55" s="1834"/>
      <c r="H55" s="1836"/>
      <c r="I55" s="1766"/>
      <c r="J55" s="1766"/>
      <c r="K55" s="1767"/>
      <c r="L55" s="1837"/>
      <c r="M55" s="1838"/>
      <c r="N55" s="1838"/>
      <c r="O55" s="1839"/>
      <c r="P55" s="1843" t="s">
        <v>1135</v>
      </c>
      <c r="Q55" s="1844"/>
      <c r="R55" s="1845"/>
      <c r="S55" s="624"/>
      <c r="T55" s="625"/>
      <c r="U55" s="625"/>
      <c r="V55" s="625"/>
      <c r="W55" s="625"/>
      <c r="X55" s="625"/>
      <c r="Y55" s="626"/>
      <c r="Z55" s="624"/>
      <c r="AA55" s="625"/>
      <c r="AB55" s="625"/>
      <c r="AC55" s="625"/>
      <c r="AD55" s="625"/>
      <c r="AE55" s="625"/>
      <c r="AF55" s="626"/>
      <c r="AG55" s="624"/>
      <c r="AH55" s="625"/>
      <c r="AI55" s="625"/>
      <c r="AJ55" s="625"/>
      <c r="AK55" s="625"/>
      <c r="AL55" s="625"/>
      <c r="AM55" s="626"/>
      <c r="AN55" s="624"/>
      <c r="AO55" s="625"/>
      <c r="AP55" s="625"/>
      <c r="AQ55" s="625"/>
      <c r="AR55" s="625"/>
      <c r="AS55" s="625"/>
      <c r="AT55" s="626"/>
      <c r="AU55" s="624"/>
      <c r="AV55" s="625"/>
      <c r="AW55" s="625"/>
      <c r="AX55" s="1846"/>
      <c r="AY55" s="1847"/>
      <c r="AZ55" s="1848"/>
      <c r="BA55" s="1849"/>
      <c r="BB55" s="1876"/>
      <c r="BC55" s="1838"/>
      <c r="BD55" s="1838"/>
      <c r="BE55" s="1838"/>
      <c r="BF55" s="1839"/>
    </row>
    <row r="56" spans="2:58" ht="20.25" customHeight="1" x14ac:dyDescent="0.2">
      <c r="B56" s="1750"/>
      <c r="C56" s="1856"/>
      <c r="D56" s="1857"/>
      <c r="E56" s="1858"/>
      <c r="F56" s="627"/>
      <c r="G56" s="1761"/>
      <c r="H56" s="1765"/>
      <c r="I56" s="1766"/>
      <c r="J56" s="1766"/>
      <c r="K56" s="1767"/>
      <c r="L56" s="1771"/>
      <c r="M56" s="1772"/>
      <c r="N56" s="1772"/>
      <c r="O56" s="1773"/>
      <c r="P56" s="1817" t="s">
        <v>1136</v>
      </c>
      <c r="Q56" s="1818"/>
      <c r="R56" s="1819"/>
      <c r="S56" s="628" t="str">
        <f>IF(S55="","",VLOOKUP(S55,'[1]シフト記号表（勤務時間帯）'!$C$6:$K$35,9,FALSE))</f>
        <v/>
      </c>
      <c r="T56" s="629" t="str">
        <f>IF(T55="","",VLOOKUP(T55,'[1]シフト記号表（勤務時間帯）'!$C$6:$K$35,9,FALSE))</f>
        <v/>
      </c>
      <c r="U56" s="629" t="str">
        <f>IF(U55="","",VLOOKUP(U55,'[1]シフト記号表（勤務時間帯）'!$C$6:$K$35,9,FALSE))</f>
        <v/>
      </c>
      <c r="V56" s="629" t="str">
        <f>IF(V55="","",VLOOKUP(V55,'[1]シフト記号表（勤務時間帯）'!$C$6:$K$35,9,FALSE))</f>
        <v/>
      </c>
      <c r="W56" s="629" t="str">
        <f>IF(W55="","",VLOOKUP(W55,'[1]シフト記号表（勤務時間帯）'!$C$6:$K$35,9,FALSE))</f>
        <v/>
      </c>
      <c r="X56" s="629" t="str">
        <f>IF(X55="","",VLOOKUP(X55,'[1]シフト記号表（勤務時間帯）'!$C$6:$K$35,9,FALSE))</f>
        <v/>
      </c>
      <c r="Y56" s="630" t="str">
        <f>IF(Y55="","",VLOOKUP(Y55,'[1]シフト記号表（勤務時間帯）'!$C$6:$K$35,9,FALSE))</f>
        <v/>
      </c>
      <c r="Z56" s="628" t="str">
        <f>IF(Z55="","",VLOOKUP(Z55,'[1]シフト記号表（勤務時間帯）'!$C$6:$K$35,9,FALSE))</f>
        <v/>
      </c>
      <c r="AA56" s="629" t="str">
        <f>IF(AA55="","",VLOOKUP(AA55,'[1]シフト記号表（勤務時間帯）'!$C$6:$K$35,9,FALSE))</f>
        <v/>
      </c>
      <c r="AB56" s="629" t="str">
        <f>IF(AB55="","",VLOOKUP(AB55,'[1]シフト記号表（勤務時間帯）'!$C$6:$K$35,9,FALSE))</f>
        <v/>
      </c>
      <c r="AC56" s="629" t="str">
        <f>IF(AC55="","",VLOOKUP(AC55,'[1]シフト記号表（勤務時間帯）'!$C$6:$K$35,9,FALSE))</f>
        <v/>
      </c>
      <c r="AD56" s="629" t="str">
        <f>IF(AD55="","",VLOOKUP(AD55,'[1]シフト記号表（勤務時間帯）'!$C$6:$K$35,9,FALSE))</f>
        <v/>
      </c>
      <c r="AE56" s="629" t="str">
        <f>IF(AE55="","",VLOOKUP(AE55,'[1]シフト記号表（勤務時間帯）'!$C$6:$K$35,9,FALSE))</f>
        <v/>
      </c>
      <c r="AF56" s="630" t="str">
        <f>IF(AF55="","",VLOOKUP(AF55,'[1]シフト記号表（勤務時間帯）'!$C$6:$K$35,9,FALSE))</f>
        <v/>
      </c>
      <c r="AG56" s="628" t="str">
        <f>IF(AG55="","",VLOOKUP(AG55,'[1]シフト記号表（勤務時間帯）'!$C$6:$K$35,9,FALSE))</f>
        <v/>
      </c>
      <c r="AH56" s="629" t="str">
        <f>IF(AH55="","",VLOOKUP(AH55,'[1]シフト記号表（勤務時間帯）'!$C$6:$K$35,9,FALSE))</f>
        <v/>
      </c>
      <c r="AI56" s="629" t="str">
        <f>IF(AI55="","",VLOOKUP(AI55,'[1]シフト記号表（勤務時間帯）'!$C$6:$K$35,9,FALSE))</f>
        <v/>
      </c>
      <c r="AJ56" s="629" t="str">
        <f>IF(AJ55="","",VLOOKUP(AJ55,'[1]シフト記号表（勤務時間帯）'!$C$6:$K$35,9,FALSE))</f>
        <v/>
      </c>
      <c r="AK56" s="629" t="str">
        <f>IF(AK55="","",VLOOKUP(AK55,'[1]シフト記号表（勤務時間帯）'!$C$6:$K$35,9,FALSE))</f>
        <v/>
      </c>
      <c r="AL56" s="629" t="str">
        <f>IF(AL55="","",VLOOKUP(AL55,'[1]シフト記号表（勤務時間帯）'!$C$6:$K$35,9,FALSE))</f>
        <v/>
      </c>
      <c r="AM56" s="630" t="str">
        <f>IF(AM55="","",VLOOKUP(AM55,'[1]シフト記号表（勤務時間帯）'!$C$6:$K$35,9,FALSE))</f>
        <v/>
      </c>
      <c r="AN56" s="628" t="str">
        <f>IF(AN55="","",VLOOKUP(AN55,'[1]シフト記号表（勤務時間帯）'!$C$6:$K$35,9,FALSE))</f>
        <v/>
      </c>
      <c r="AO56" s="629" t="str">
        <f>IF(AO55="","",VLOOKUP(AO55,'[1]シフト記号表（勤務時間帯）'!$C$6:$K$35,9,FALSE))</f>
        <v/>
      </c>
      <c r="AP56" s="629" t="str">
        <f>IF(AP55="","",VLOOKUP(AP55,'[1]シフト記号表（勤務時間帯）'!$C$6:$K$35,9,FALSE))</f>
        <v/>
      </c>
      <c r="AQ56" s="629" t="str">
        <f>IF(AQ55="","",VLOOKUP(AQ55,'[1]シフト記号表（勤務時間帯）'!$C$6:$K$35,9,FALSE))</f>
        <v/>
      </c>
      <c r="AR56" s="629" t="str">
        <f>IF(AR55="","",VLOOKUP(AR55,'[1]シフト記号表（勤務時間帯）'!$C$6:$K$35,9,FALSE))</f>
        <v/>
      </c>
      <c r="AS56" s="629" t="str">
        <f>IF(AS55="","",VLOOKUP(AS55,'[1]シフト記号表（勤務時間帯）'!$C$6:$K$35,9,FALSE))</f>
        <v/>
      </c>
      <c r="AT56" s="630" t="str">
        <f>IF(AT55="","",VLOOKUP(AT55,'[1]シフト記号表（勤務時間帯）'!$C$6:$K$35,9,FALSE))</f>
        <v/>
      </c>
      <c r="AU56" s="628" t="str">
        <f>IF(AU55="","",VLOOKUP(AU55,'[1]シフト記号表（勤務時間帯）'!$C$6:$K$35,9,FALSE))</f>
        <v/>
      </c>
      <c r="AV56" s="629" t="str">
        <f>IF(AV55="","",VLOOKUP(AV55,'[1]シフト記号表（勤務時間帯）'!$C$6:$K$35,9,FALSE))</f>
        <v/>
      </c>
      <c r="AW56" s="629" t="str">
        <f>IF(AW55="","",VLOOKUP(AW55,'[1]シフト記号表（勤務時間帯）'!$C$6:$K$35,9,FALSE))</f>
        <v/>
      </c>
      <c r="AX56" s="1820">
        <f>IF($BB$3="４週",SUM(S56:AT56),IF($BB$3="暦月",SUM(S56:AW56),""))</f>
        <v>0</v>
      </c>
      <c r="AY56" s="1821"/>
      <c r="AZ56" s="1822">
        <f>IF($BB$3="４週",AX56/4,IF($BB$3="暦月",'勤務体制（1枚版）'!AX56/('勤務体制（1枚版）'!$BB$8/7),""))</f>
        <v>0</v>
      </c>
      <c r="BA56" s="1823"/>
      <c r="BB56" s="1877"/>
      <c r="BC56" s="1772"/>
      <c r="BD56" s="1772"/>
      <c r="BE56" s="1772"/>
      <c r="BF56" s="1773"/>
    </row>
    <row r="57" spans="2:58" ht="20.25" customHeight="1" x14ac:dyDescent="0.2">
      <c r="B57" s="1750"/>
      <c r="C57" s="1859"/>
      <c r="D57" s="1860"/>
      <c r="E57" s="1861"/>
      <c r="F57" s="627">
        <f>C55</f>
        <v>0</v>
      </c>
      <c r="G57" s="1835"/>
      <c r="H57" s="1765"/>
      <c r="I57" s="1766"/>
      <c r="J57" s="1766"/>
      <c r="K57" s="1767"/>
      <c r="L57" s="1840"/>
      <c r="M57" s="1841"/>
      <c r="N57" s="1841"/>
      <c r="O57" s="1842"/>
      <c r="P57" s="1824" t="s">
        <v>1137</v>
      </c>
      <c r="Q57" s="1825"/>
      <c r="R57" s="1826"/>
      <c r="S57" s="632" t="str">
        <f>IF(S55="","",VLOOKUP(S55,'[1]シフト記号表（勤務時間帯）'!$C$6:$U$35,19,FALSE))</f>
        <v/>
      </c>
      <c r="T57" s="633" t="str">
        <f>IF(T55="","",VLOOKUP(T55,'[1]シフト記号表（勤務時間帯）'!$C$6:$U$35,19,FALSE))</f>
        <v/>
      </c>
      <c r="U57" s="633" t="str">
        <f>IF(U55="","",VLOOKUP(U55,'[1]シフト記号表（勤務時間帯）'!$C$6:$U$35,19,FALSE))</f>
        <v/>
      </c>
      <c r="V57" s="633" t="str">
        <f>IF(V55="","",VLOOKUP(V55,'[1]シフト記号表（勤務時間帯）'!$C$6:$U$35,19,FALSE))</f>
        <v/>
      </c>
      <c r="W57" s="633" t="str">
        <f>IF(W55="","",VLOOKUP(W55,'[1]シフト記号表（勤務時間帯）'!$C$6:$U$35,19,FALSE))</f>
        <v/>
      </c>
      <c r="X57" s="633" t="str">
        <f>IF(X55="","",VLOOKUP(X55,'[1]シフト記号表（勤務時間帯）'!$C$6:$U$35,19,FALSE))</f>
        <v/>
      </c>
      <c r="Y57" s="634" t="str">
        <f>IF(Y55="","",VLOOKUP(Y55,'[1]シフト記号表（勤務時間帯）'!$C$6:$U$35,19,FALSE))</f>
        <v/>
      </c>
      <c r="Z57" s="632" t="str">
        <f>IF(Z55="","",VLOOKUP(Z55,'[1]シフト記号表（勤務時間帯）'!$C$6:$U$35,19,FALSE))</f>
        <v/>
      </c>
      <c r="AA57" s="633" t="str">
        <f>IF(AA55="","",VLOOKUP(AA55,'[1]シフト記号表（勤務時間帯）'!$C$6:$U$35,19,FALSE))</f>
        <v/>
      </c>
      <c r="AB57" s="633" t="str">
        <f>IF(AB55="","",VLOOKUP(AB55,'[1]シフト記号表（勤務時間帯）'!$C$6:$U$35,19,FALSE))</f>
        <v/>
      </c>
      <c r="AC57" s="633" t="str">
        <f>IF(AC55="","",VLOOKUP(AC55,'[1]シフト記号表（勤務時間帯）'!$C$6:$U$35,19,FALSE))</f>
        <v/>
      </c>
      <c r="AD57" s="633" t="str">
        <f>IF(AD55="","",VLOOKUP(AD55,'[1]シフト記号表（勤務時間帯）'!$C$6:$U$35,19,FALSE))</f>
        <v/>
      </c>
      <c r="AE57" s="633" t="str">
        <f>IF(AE55="","",VLOOKUP(AE55,'[1]シフト記号表（勤務時間帯）'!$C$6:$U$35,19,FALSE))</f>
        <v/>
      </c>
      <c r="AF57" s="634" t="str">
        <f>IF(AF55="","",VLOOKUP(AF55,'[1]シフト記号表（勤務時間帯）'!$C$6:$U$35,19,FALSE))</f>
        <v/>
      </c>
      <c r="AG57" s="632" t="str">
        <f>IF(AG55="","",VLOOKUP(AG55,'[1]シフト記号表（勤務時間帯）'!$C$6:$U$35,19,FALSE))</f>
        <v/>
      </c>
      <c r="AH57" s="633" t="str">
        <f>IF(AH55="","",VLOOKUP(AH55,'[1]シフト記号表（勤務時間帯）'!$C$6:$U$35,19,FALSE))</f>
        <v/>
      </c>
      <c r="AI57" s="633" t="str">
        <f>IF(AI55="","",VLOOKUP(AI55,'[1]シフト記号表（勤務時間帯）'!$C$6:$U$35,19,FALSE))</f>
        <v/>
      </c>
      <c r="AJ57" s="633" t="str">
        <f>IF(AJ55="","",VLOOKUP(AJ55,'[1]シフト記号表（勤務時間帯）'!$C$6:$U$35,19,FALSE))</f>
        <v/>
      </c>
      <c r="AK57" s="633" t="str">
        <f>IF(AK55="","",VLOOKUP(AK55,'[1]シフト記号表（勤務時間帯）'!$C$6:$U$35,19,FALSE))</f>
        <v/>
      </c>
      <c r="AL57" s="633" t="str">
        <f>IF(AL55="","",VLOOKUP(AL55,'[1]シフト記号表（勤務時間帯）'!$C$6:$U$35,19,FALSE))</f>
        <v/>
      </c>
      <c r="AM57" s="634" t="str">
        <f>IF(AM55="","",VLOOKUP(AM55,'[1]シフト記号表（勤務時間帯）'!$C$6:$U$35,19,FALSE))</f>
        <v/>
      </c>
      <c r="AN57" s="632" t="str">
        <f>IF(AN55="","",VLOOKUP(AN55,'[1]シフト記号表（勤務時間帯）'!$C$6:$U$35,19,FALSE))</f>
        <v/>
      </c>
      <c r="AO57" s="633" t="str">
        <f>IF(AO55="","",VLOOKUP(AO55,'[1]シフト記号表（勤務時間帯）'!$C$6:$U$35,19,FALSE))</f>
        <v/>
      </c>
      <c r="AP57" s="633" t="str">
        <f>IF(AP55="","",VLOOKUP(AP55,'[1]シフト記号表（勤務時間帯）'!$C$6:$U$35,19,FALSE))</f>
        <v/>
      </c>
      <c r="AQ57" s="633" t="str">
        <f>IF(AQ55="","",VLOOKUP(AQ55,'[1]シフト記号表（勤務時間帯）'!$C$6:$U$35,19,FALSE))</f>
        <v/>
      </c>
      <c r="AR57" s="633" t="str">
        <f>IF(AR55="","",VLOOKUP(AR55,'[1]シフト記号表（勤務時間帯）'!$C$6:$U$35,19,FALSE))</f>
        <v/>
      </c>
      <c r="AS57" s="633" t="str">
        <f>IF(AS55="","",VLOOKUP(AS55,'[1]シフト記号表（勤務時間帯）'!$C$6:$U$35,19,FALSE))</f>
        <v/>
      </c>
      <c r="AT57" s="634" t="str">
        <f>IF(AT55="","",VLOOKUP(AT55,'[1]シフト記号表（勤務時間帯）'!$C$6:$U$35,19,FALSE))</f>
        <v/>
      </c>
      <c r="AU57" s="632" t="str">
        <f>IF(AU55="","",VLOOKUP(AU55,'[1]シフト記号表（勤務時間帯）'!$C$6:$U$35,19,FALSE))</f>
        <v/>
      </c>
      <c r="AV57" s="633" t="str">
        <f>IF(AV55="","",VLOOKUP(AV55,'[1]シフト記号表（勤務時間帯）'!$C$6:$U$35,19,FALSE))</f>
        <v/>
      </c>
      <c r="AW57" s="633" t="str">
        <f>IF(AW55="","",VLOOKUP(AW55,'[1]シフト記号表（勤務時間帯）'!$C$6:$U$35,19,FALSE))</f>
        <v/>
      </c>
      <c r="AX57" s="1827">
        <f>IF($BB$3="４週",SUM(S57:AT57),IF($BB$3="暦月",SUM(S57:AW57),""))</f>
        <v>0</v>
      </c>
      <c r="AY57" s="1828"/>
      <c r="AZ57" s="1829">
        <f>IF($BB$3="４週",AX57/4,IF($BB$3="暦月",'勤務体制（1枚版）'!AX57/('勤務体制（1枚版）'!$BB$8/7),""))</f>
        <v>0</v>
      </c>
      <c r="BA57" s="1830"/>
      <c r="BB57" s="1878"/>
      <c r="BC57" s="1841"/>
      <c r="BD57" s="1841"/>
      <c r="BE57" s="1841"/>
      <c r="BF57" s="1842"/>
    </row>
    <row r="58" spans="2:58" ht="20.25" customHeight="1" x14ac:dyDescent="0.2">
      <c r="B58" s="1750">
        <f>B55+1</f>
        <v>13</v>
      </c>
      <c r="C58" s="1853"/>
      <c r="D58" s="1854"/>
      <c r="E58" s="1855"/>
      <c r="F58" s="635"/>
      <c r="G58" s="1834"/>
      <c r="H58" s="1836"/>
      <c r="I58" s="1766"/>
      <c r="J58" s="1766"/>
      <c r="K58" s="1767"/>
      <c r="L58" s="1837"/>
      <c r="M58" s="1838"/>
      <c r="N58" s="1838"/>
      <c r="O58" s="1839"/>
      <c r="P58" s="1843" t="s">
        <v>1135</v>
      </c>
      <c r="Q58" s="1844"/>
      <c r="R58" s="1845"/>
      <c r="S58" s="624"/>
      <c r="T58" s="625"/>
      <c r="U58" s="625"/>
      <c r="V58" s="625"/>
      <c r="W58" s="625"/>
      <c r="X58" s="625"/>
      <c r="Y58" s="626"/>
      <c r="Z58" s="624"/>
      <c r="AA58" s="625"/>
      <c r="AB58" s="625"/>
      <c r="AC58" s="625"/>
      <c r="AD58" s="625"/>
      <c r="AE58" s="625"/>
      <c r="AF58" s="626"/>
      <c r="AG58" s="624"/>
      <c r="AH58" s="625"/>
      <c r="AI58" s="625"/>
      <c r="AJ58" s="625"/>
      <c r="AK58" s="625"/>
      <c r="AL58" s="625"/>
      <c r="AM58" s="626"/>
      <c r="AN58" s="624"/>
      <c r="AO58" s="625"/>
      <c r="AP58" s="625"/>
      <c r="AQ58" s="625"/>
      <c r="AR58" s="625"/>
      <c r="AS58" s="625"/>
      <c r="AT58" s="626"/>
      <c r="AU58" s="624"/>
      <c r="AV58" s="625"/>
      <c r="AW58" s="625"/>
      <c r="AX58" s="1846"/>
      <c r="AY58" s="1847"/>
      <c r="AZ58" s="1848"/>
      <c r="BA58" s="1849"/>
      <c r="BB58" s="1876"/>
      <c r="BC58" s="1838"/>
      <c r="BD58" s="1838"/>
      <c r="BE58" s="1838"/>
      <c r="BF58" s="1839"/>
    </row>
    <row r="59" spans="2:58" ht="20.25" customHeight="1" x14ac:dyDescent="0.2">
      <c r="B59" s="1750"/>
      <c r="C59" s="1856"/>
      <c r="D59" s="1857"/>
      <c r="E59" s="1858"/>
      <c r="F59" s="627"/>
      <c r="G59" s="1761"/>
      <c r="H59" s="1765"/>
      <c r="I59" s="1766"/>
      <c r="J59" s="1766"/>
      <c r="K59" s="1767"/>
      <c r="L59" s="1771"/>
      <c r="M59" s="1772"/>
      <c r="N59" s="1772"/>
      <c r="O59" s="1773"/>
      <c r="P59" s="1817" t="s">
        <v>1136</v>
      </c>
      <c r="Q59" s="1818"/>
      <c r="R59" s="1819"/>
      <c r="S59" s="628" t="str">
        <f>IF(S58="","",VLOOKUP(S58,'[1]シフト記号表（勤務時間帯）'!$C$6:$K$35,9,FALSE))</f>
        <v/>
      </c>
      <c r="T59" s="629" t="str">
        <f>IF(T58="","",VLOOKUP(T58,'[1]シフト記号表（勤務時間帯）'!$C$6:$K$35,9,FALSE))</f>
        <v/>
      </c>
      <c r="U59" s="629" t="str">
        <f>IF(U58="","",VLOOKUP(U58,'[1]シフト記号表（勤務時間帯）'!$C$6:$K$35,9,FALSE))</f>
        <v/>
      </c>
      <c r="V59" s="629" t="str">
        <f>IF(V58="","",VLOOKUP(V58,'[1]シフト記号表（勤務時間帯）'!$C$6:$K$35,9,FALSE))</f>
        <v/>
      </c>
      <c r="W59" s="629" t="str">
        <f>IF(W58="","",VLOOKUP(W58,'[1]シフト記号表（勤務時間帯）'!$C$6:$K$35,9,FALSE))</f>
        <v/>
      </c>
      <c r="X59" s="629" t="str">
        <f>IF(X58="","",VLOOKUP(X58,'[1]シフト記号表（勤務時間帯）'!$C$6:$K$35,9,FALSE))</f>
        <v/>
      </c>
      <c r="Y59" s="630" t="str">
        <f>IF(Y58="","",VLOOKUP(Y58,'[1]シフト記号表（勤務時間帯）'!$C$6:$K$35,9,FALSE))</f>
        <v/>
      </c>
      <c r="Z59" s="628" t="str">
        <f>IF(Z58="","",VLOOKUP(Z58,'[1]シフト記号表（勤務時間帯）'!$C$6:$K$35,9,FALSE))</f>
        <v/>
      </c>
      <c r="AA59" s="629" t="str">
        <f>IF(AA58="","",VLOOKUP(AA58,'[1]シフト記号表（勤務時間帯）'!$C$6:$K$35,9,FALSE))</f>
        <v/>
      </c>
      <c r="AB59" s="629" t="str">
        <f>IF(AB58="","",VLOOKUP(AB58,'[1]シフト記号表（勤務時間帯）'!$C$6:$K$35,9,FALSE))</f>
        <v/>
      </c>
      <c r="AC59" s="629" t="str">
        <f>IF(AC58="","",VLOOKUP(AC58,'[1]シフト記号表（勤務時間帯）'!$C$6:$K$35,9,FALSE))</f>
        <v/>
      </c>
      <c r="AD59" s="629" t="str">
        <f>IF(AD58="","",VLOOKUP(AD58,'[1]シフト記号表（勤務時間帯）'!$C$6:$K$35,9,FALSE))</f>
        <v/>
      </c>
      <c r="AE59" s="629" t="str">
        <f>IF(AE58="","",VLOOKUP(AE58,'[1]シフト記号表（勤務時間帯）'!$C$6:$K$35,9,FALSE))</f>
        <v/>
      </c>
      <c r="AF59" s="630" t="str">
        <f>IF(AF58="","",VLOOKUP(AF58,'[1]シフト記号表（勤務時間帯）'!$C$6:$K$35,9,FALSE))</f>
        <v/>
      </c>
      <c r="AG59" s="628" t="str">
        <f>IF(AG58="","",VLOOKUP(AG58,'[1]シフト記号表（勤務時間帯）'!$C$6:$K$35,9,FALSE))</f>
        <v/>
      </c>
      <c r="AH59" s="629" t="str">
        <f>IF(AH58="","",VLOOKUP(AH58,'[1]シフト記号表（勤務時間帯）'!$C$6:$K$35,9,FALSE))</f>
        <v/>
      </c>
      <c r="AI59" s="629" t="str">
        <f>IF(AI58="","",VLOOKUP(AI58,'[1]シフト記号表（勤務時間帯）'!$C$6:$K$35,9,FALSE))</f>
        <v/>
      </c>
      <c r="AJ59" s="629" t="str">
        <f>IF(AJ58="","",VLOOKUP(AJ58,'[1]シフト記号表（勤務時間帯）'!$C$6:$K$35,9,FALSE))</f>
        <v/>
      </c>
      <c r="AK59" s="629" t="str">
        <f>IF(AK58="","",VLOOKUP(AK58,'[1]シフト記号表（勤務時間帯）'!$C$6:$K$35,9,FALSE))</f>
        <v/>
      </c>
      <c r="AL59" s="629" t="str">
        <f>IF(AL58="","",VLOOKUP(AL58,'[1]シフト記号表（勤務時間帯）'!$C$6:$K$35,9,FALSE))</f>
        <v/>
      </c>
      <c r="AM59" s="630" t="str">
        <f>IF(AM58="","",VLOOKUP(AM58,'[1]シフト記号表（勤務時間帯）'!$C$6:$K$35,9,FALSE))</f>
        <v/>
      </c>
      <c r="AN59" s="628" t="str">
        <f>IF(AN58="","",VLOOKUP(AN58,'[1]シフト記号表（勤務時間帯）'!$C$6:$K$35,9,FALSE))</f>
        <v/>
      </c>
      <c r="AO59" s="629" t="str">
        <f>IF(AO58="","",VLOOKUP(AO58,'[1]シフト記号表（勤務時間帯）'!$C$6:$K$35,9,FALSE))</f>
        <v/>
      </c>
      <c r="AP59" s="629" t="str">
        <f>IF(AP58="","",VLOOKUP(AP58,'[1]シフト記号表（勤務時間帯）'!$C$6:$K$35,9,FALSE))</f>
        <v/>
      </c>
      <c r="AQ59" s="629" t="str">
        <f>IF(AQ58="","",VLOOKUP(AQ58,'[1]シフト記号表（勤務時間帯）'!$C$6:$K$35,9,FALSE))</f>
        <v/>
      </c>
      <c r="AR59" s="629" t="str">
        <f>IF(AR58="","",VLOOKUP(AR58,'[1]シフト記号表（勤務時間帯）'!$C$6:$K$35,9,FALSE))</f>
        <v/>
      </c>
      <c r="AS59" s="629" t="str">
        <f>IF(AS58="","",VLOOKUP(AS58,'[1]シフト記号表（勤務時間帯）'!$C$6:$K$35,9,FALSE))</f>
        <v/>
      </c>
      <c r="AT59" s="630" t="str">
        <f>IF(AT58="","",VLOOKUP(AT58,'[1]シフト記号表（勤務時間帯）'!$C$6:$K$35,9,FALSE))</f>
        <v/>
      </c>
      <c r="AU59" s="628" t="str">
        <f>IF(AU58="","",VLOOKUP(AU58,'[1]シフト記号表（勤務時間帯）'!$C$6:$K$35,9,FALSE))</f>
        <v/>
      </c>
      <c r="AV59" s="629" t="str">
        <f>IF(AV58="","",VLOOKUP(AV58,'[1]シフト記号表（勤務時間帯）'!$C$6:$K$35,9,FALSE))</f>
        <v/>
      </c>
      <c r="AW59" s="629" t="str">
        <f>IF(AW58="","",VLOOKUP(AW58,'[1]シフト記号表（勤務時間帯）'!$C$6:$K$35,9,FALSE))</f>
        <v/>
      </c>
      <c r="AX59" s="1820">
        <f>IF($BB$3="４週",SUM(S59:AT59),IF($BB$3="暦月",SUM(S59:AW59),""))</f>
        <v>0</v>
      </c>
      <c r="AY59" s="1821"/>
      <c r="AZ59" s="1822">
        <f>IF($BB$3="４週",AX59/4,IF($BB$3="暦月",'勤務体制（1枚版）'!AX59/('勤務体制（1枚版）'!$BB$8/7),""))</f>
        <v>0</v>
      </c>
      <c r="BA59" s="1823"/>
      <c r="BB59" s="1877"/>
      <c r="BC59" s="1772"/>
      <c r="BD59" s="1772"/>
      <c r="BE59" s="1772"/>
      <c r="BF59" s="1773"/>
    </row>
    <row r="60" spans="2:58" ht="20.25" customHeight="1" thickBot="1" x14ac:dyDescent="0.25">
      <c r="B60" s="1868"/>
      <c r="C60" s="1859"/>
      <c r="D60" s="1860"/>
      <c r="E60" s="1861"/>
      <c r="F60" s="636">
        <f>C58</f>
        <v>0</v>
      </c>
      <c r="G60" s="1869"/>
      <c r="H60" s="1870"/>
      <c r="I60" s="1871"/>
      <c r="J60" s="1871"/>
      <c r="K60" s="1872"/>
      <c r="L60" s="1873"/>
      <c r="M60" s="1874"/>
      <c r="N60" s="1874"/>
      <c r="O60" s="1875"/>
      <c r="P60" s="1910" t="s">
        <v>1137</v>
      </c>
      <c r="Q60" s="1911"/>
      <c r="R60" s="1912"/>
      <c r="S60" s="632" t="str">
        <f>IF(S58="","",VLOOKUP(S58,'[1]シフト記号表（勤務時間帯）'!$C$6:$U$35,19,FALSE))</f>
        <v/>
      </c>
      <c r="T60" s="633" t="str">
        <f>IF(T58="","",VLOOKUP(T58,'[1]シフト記号表（勤務時間帯）'!$C$6:$U$35,19,FALSE))</f>
        <v/>
      </c>
      <c r="U60" s="633" t="str">
        <f>IF(U58="","",VLOOKUP(U58,'[1]シフト記号表（勤務時間帯）'!$C$6:$U$35,19,FALSE))</f>
        <v/>
      </c>
      <c r="V60" s="633" t="str">
        <f>IF(V58="","",VLOOKUP(V58,'[1]シフト記号表（勤務時間帯）'!$C$6:$U$35,19,FALSE))</f>
        <v/>
      </c>
      <c r="W60" s="633" t="str">
        <f>IF(W58="","",VLOOKUP(W58,'[1]シフト記号表（勤務時間帯）'!$C$6:$U$35,19,FALSE))</f>
        <v/>
      </c>
      <c r="X60" s="633" t="str">
        <f>IF(X58="","",VLOOKUP(X58,'[1]シフト記号表（勤務時間帯）'!$C$6:$U$35,19,FALSE))</f>
        <v/>
      </c>
      <c r="Y60" s="634" t="str">
        <f>IF(Y58="","",VLOOKUP(Y58,'[1]シフト記号表（勤務時間帯）'!$C$6:$U$35,19,FALSE))</f>
        <v/>
      </c>
      <c r="Z60" s="632" t="str">
        <f>IF(Z58="","",VLOOKUP(Z58,'[1]シフト記号表（勤務時間帯）'!$C$6:$U$35,19,FALSE))</f>
        <v/>
      </c>
      <c r="AA60" s="633" t="str">
        <f>IF(AA58="","",VLOOKUP(AA58,'[1]シフト記号表（勤務時間帯）'!$C$6:$U$35,19,FALSE))</f>
        <v/>
      </c>
      <c r="AB60" s="633" t="str">
        <f>IF(AB58="","",VLOOKUP(AB58,'[1]シフト記号表（勤務時間帯）'!$C$6:$U$35,19,FALSE))</f>
        <v/>
      </c>
      <c r="AC60" s="633" t="str">
        <f>IF(AC58="","",VLOOKUP(AC58,'[1]シフト記号表（勤務時間帯）'!$C$6:$U$35,19,FALSE))</f>
        <v/>
      </c>
      <c r="AD60" s="633" t="str">
        <f>IF(AD58="","",VLOOKUP(AD58,'[1]シフト記号表（勤務時間帯）'!$C$6:$U$35,19,FALSE))</f>
        <v/>
      </c>
      <c r="AE60" s="633" t="str">
        <f>IF(AE58="","",VLOOKUP(AE58,'[1]シフト記号表（勤務時間帯）'!$C$6:$U$35,19,FALSE))</f>
        <v/>
      </c>
      <c r="AF60" s="634" t="str">
        <f>IF(AF58="","",VLOOKUP(AF58,'[1]シフト記号表（勤務時間帯）'!$C$6:$U$35,19,FALSE))</f>
        <v/>
      </c>
      <c r="AG60" s="632" t="str">
        <f>IF(AG58="","",VLOOKUP(AG58,'[1]シフト記号表（勤務時間帯）'!$C$6:$U$35,19,FALSE))</f>
        <v/>
      </c>
      <c r="AH60" s="633" t="str">
        <f>IF(AH58="","",VLOOKUP(AH58,'[1]シフト記号表（勤務時間帯）'!$C$6:$U$35,19,FALSE))</f>
        <v/>
      </c>
      <c r="AI60" s="633" t="str">
        <f>IF(AI58="","",VLOOKUP(AI58,'[1]シフト記号表（勤務時間帯）'!$C$6:$U$35,19,FALSE))</f>
        <v/>
      </c>
      <c r="AJ60" s="633" t="str">
        <f>IF(AJ58="","",VLOOKUP(AJ58,'[1]シフト記号表（勤務時間帯）'!$C$6:$U$35,19,FALSE))</f>
        <v/>
      </c>
      <c r="AK60" s="633" t="str">
        <f>IF(AK58="","",VLOOKUP(AK58,'[1]シフト記号表（勤務時間帯）'!$C$6:$U$35,19,FALSE))</f>
        <v/>
      </c>
      <c r="AL60" s="633" t="str">
        <f>IF(AL58="","",VLOOKUP(AL58,'[1]シフト記号表（勤務時間帯）'!$C$6:$U$35,19,FALSE))</f>
        <v/>
      </c>
      <c r="AM60" s="634" t="str">
        <f>IF(AM58="","",VLOOKUP(AM58,'[1]シフト記号表（勤務時間帯）'!$C$6:$U$35,19,FALSE))</f>
        <v/>
      </c>
      <c r="AN60" s="632" t="str">
        <f>IF(AN58="","",VLOOKUP(AN58,'[1]シフト記号表（勤務時間帯）'!$C$6:$U$35,19,FALSE))</f>
        <v/>
      </c>
      <c r="AO60" s="633" t="str">
        <f>IF(AO58="","",VLOOKUP(AO58,'[1]シフト記号表（勤務時間帯）'!$C$6:$U$35,19,FALSE))</f>
        <v/>
      </c>
      <c r="AP60" s="633" t="str">
        <f>IF(AP58="","",VLOOKUP(AP58,'[1]シフト記号表（勤務時間帯）'!$C$6:$U$35,19,FALSE))</f>
        <v/>
      </c>
      <c r="AQ60" s="633" t="str">
        <f>IF(AQ58="","",VLOOKUP(AQ58,'[1]シフト記号表（勤務時間帯）'!$C$6:$U$35,19,FALSE))</f>
        <v/>
      </c>
      <c r="AR60" s="633" t="str">
        <f>IF(AR58="","",VLOOKUP(AR58,'[1]シフト記号表（勤務時間帯）'!$C$6:$U$35,19,FALSE))</f>
        <v/>
      </c>
      <c r="AS60" s="633" t="str">
        <f>IF(AS58="","",VLOOKUP(AS58,'[1]シフト記号表（勤務時間帯）'!$C$6:$U$35,19,FALSE))</f>
        <v/>
      </c>
      <c r="AT60" s="634" t="str">
        <f>IF(AT58="","",VLOOKUP(AT58,'[1]シフト記号表（勤務時間帯）'!$C$6:$U$35,19,FALSE))</f>
        <v/>
      </c>
      <c r="AU60" s="632" t="str">
        <f>IF(AU58="","",VLOOKUP(AU58,'[1]シフト記号表（勤務時間帯）'!$C$6:$U$35,19,FALSE))</f>
        <v/>
      </c>
      <c r="AV60" s="633" t="str">
        <f>IF(AV58="","",VLOOKUP(AV58,'[1]シフト記号表（勤務時間帯）'!$C$6:$U$35,19,FALSE))</f>
        <v/>
      </c>
      <c r="AW60" s="633" t="str">
        <f>IF(AW58="","",VLOOKUP(AW58,'[1]シフト記号表（勤務時間帯）'!$C$6:$U$35,19,FALSE))</f>
        <v/>
      </c>
      <c r="AX60" s="1827">
        <f>IF($BB$3="４週",SUM(S60:AT60),IF($BB$3="暦月",SUM(S60:AW60),""))</f>
        <v>0</v>
      </c>
      <c r="AY60" s="1828"/>
      <c r="AZ60" s="1829">
        <f>IF($BB$3="４週",AX60/4,IF($BB$3="暦月",'勤務体制（1枚版）'!AX60/('勤務体制（1枚版）'!$BB$8/7),""))</f>
        <v>0</v>
      </c>
      <c r="BA60" s="1830"/>
      <c r="BB60" s="1909"/>
      <c r="BC60" s="1874"/>
      <c r="BD60" s="1874"/>
      <c r="BE60" s="1874"/>
      <c r="BF60" s="1875"/>
    </row>
    <row r="61" spans="2:58" s="644" customFormat="1" ht="6" customHeight="1" thickBot="1" x14ac:dyDescent="0.25">
      <c r="B61" s="637"/>
      <c r="C61" s="638"/>
      <c r="D61" s="638"/>
      <c r="E61" s="638"/>
      <c r="F61" s="639"/>
      <c r="G61" s="639"/>
      <c r="H61" s="640"/>
      <c r="I61" s="640"/>
      <c r="J61" s="640"/>
      <c r="K61" s="640"/>
      <c r="L61" s="639"/>
      <c r="M61" s="639"/>
      <c r="N61" s="639"/>
      <c r="O61" s="639"/>
      <c r="P61" s="641"/>
      <c r="Q61" s="641"/>
      <c r="R61" s="641"/>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2"/>
      <c r="AY61" s="642"/>
      <c r="AZ61" s="642"/>
      <c r="BA61" s="642"/>
      <c r="BB61" s="639"/>
      <c r="BC61" s="639"/>
      <c r="BD61" s="639"/>
      <c r="BE61" s="639"/>
      <c r="BF61" s="643"/>
    </row>
    <row r="62" spans="2:58" ht="20.149999999999999" customHeight="1" x14ac:dyDescent="0.2">
      <c r="B62" s="645"/>
      <c r="C62" s="646"/>
      <c r="D62" s="646"/>
      <c r="E62" s="646"/>
      <c r="F62" s="646"/>
      <c r="G62" s="1879" t="s">
        <v>1138</v>
      </c>
      <c r="H62" s="1879"/>
      <c r="I62" s="1879"/>
      <c r="J62" s="1879"/>
      <c r="K62" s="1879"/>
      <c r="L62" s="1879"/>
      <c r="M62" s="1879"/>
      <c r="N62" s="1879"/>
      <c r="O62" s="1879"/>
      <c r="P62" s="1879"/>
      <c r="Q62" s="1879"/>
      <c r="R62" s="1880"/>
      <c r="S62" s="647" t="str">
        <f>IF(SUMIF($F$22:$F$60, "生活相談員", S22:S60)=0,"",SUMIF($F$22:$F$60,"生活相談員",S22:S60))</f>
        <v/>
      </c>
      <c r="T62" s="648" t="str">
        <f t="shared" ref="T62:AW62" si="1">IF(SUMIF($F$22:$F$60, "生活相談員", T22:T60)=0,"",SUMIF($F$22:$F$60,"生活相談員",T22:T60))</f>
        <v/>
      </c>
      <c r="U62" s="648" t="str">
        <f t="shared" si="1"/>
        <v/>
      </c>
      <c r="V62" s="648" t="str">
        <f t="shared" si="1"/>
        <v/>
      </c>
      <c r="W62" s="648" t="str">
        <f t="shared" si="1"/>
        <v/>
      </c>
      <c r="X62" s="648" t="str">
        <f t="shared" si="1"/>
        <v/>
      </c>
      <c r="Y62" s="649" t="str">
        <f t="shared" si="1"/>
        <v/>
      </c>
      <c r="Z62" s="647" t="str">
        <f t="shared" si="1"/>
        <v/>
      </c>
      <c r="AA62" s="648" t="str">
        <f t="shared" si="1"/>
        <v/>
      </c>
      <c r="AB62" s="648" t="str">
        <f t="shared" si="1"/>
        <v/>
      </c>
      <c r="AC62" s="648" t="str">
        <f t="shared" si="1"/>
        <v/>
      </c>
      <c r="AD62" s="648" t="str">
        <f t="shared" si="1"/>
        <v/>
      </c>
      <c r="AE62" s="648" t="str">
        <f t="shared" si="1"/>
        <v/>
      </c>
      <c r="AF62" s="649" t="str">
        <f t="shared" si="1"/>
        <v/>
      </c>
      <c r="AG62" s="647" t="str">
        <f t="shared" si="1"/>
        <v/>
      </c>
      <c r="AH62" s="648" t="str">
        <f t="shared" si="1"/>
        <v/>
      </c>
      <c r="AI62" s="648" t="str">
        <f t="shared" si="1"/>
        <v/>
      </c>
      <c r="AJ62" s="648" t="str">
        <f t="shared" si="1"/>
        <v/>
      </c>
      <c r="AK62" s="648" t="str">
        <f t="shared" si="1"/>
        <v/>
      </c>
      <c r="AL62" s="648" t="str">
        <f t="shared" si="1"/>
        <v/>
      </c>
      <c r="AM62" s="649" t="str">
        <f t="shared" si="1"/>
        <v/>
      </c>
      <c r="AN62" s="647" t="str">
        <f t="shared" si="1"/>
        <v/>
      </c>
      <c r="AO62" s="648" t="str">
        <f t="shared" si="1"/>
        <v/>
      </c>
      <c r="AP62" s="648" t="str">
        <f t="shared" si="1"/>
        <v/>
      </c>
      <c r="AQ62" s="648" t="str">
        <f t="shared" si="1"/>
        <v/>
      </c>
      <c r="AR62" s="648" t="str">
        <f t="shared" si="1"/>
        <v/>
      </c>
      <c r="AS62" s="648" t="str">
        <f t="shared" si="1"/>
        <v/>
      </c>
      <c r="AT62" s="649" t="str">
        <f t="shared" si="1"/>
        <v/>
      </c>
      <c r="AU62" s="647" t="str">
        <f t="shared" si="1"/>
        <v/>
      </c>
      <c r="AV62" s="648" t="str">
        <f t="shared" si="1"/>
        <v/>
      </c>
      <c r="AW62" s="649" t="str">
        <f t="shared" si="1"/>
        <v/>
      </c>
      <c r="AX62" s="1881" t="str">
        <f>IF(SUMIF($F$22:$F$60, "生活相談員", AX22:AY60)=0,"",SUMIF($F$22:$F$60,"生活相談員",AX22:AY60))</f>
        <v/>
      </c>
      <c r="AY62" s="1882"/>
      <c r="AZ62" s="1883" t="str">
        <f>IF(AX62="","",IF($BB$3="４週",AX62/4,IF($BB$3="暦月",AX62/('勤務体制（1枚版）'!$BB$8/7),"")))</f>
        <v/>
      </c>
      <c r="BA62" s="1884"/>
      <c r="BB62" s="1885"/>
      <c r="BC62" s="1886"/>
      <c r="BD62" s="1886"/>
      <c r="BE62" s="1886"/>
      <c r="BF62" s="1887"/>
    </row>
    <row r="63" spans="2:58" ht="20.25" customHeight="1" x14ac:dyDescent="0.2">
      <c r="B63" s="650"/>
      <c r="C63" s="651"/>
      <c r="D63" s="651"/>
      <c r="E63" s="651"/>
      <c r="F63" s="651"/>
      <c r="G63" s="1894" t="s">
        <v>1139</v>
      </c>
      <c r="H63" s="1894"/>
      <c r="I63" s="1894"/>
      <c r="J63" s="1894"/>
      <c r="K63" s="1894"/>
      <c r="L63" s="1894"/>
      <c r="M63" s="1894"/>
      <c r="N63" s="1894"/>
      <c r="O63" s="1894"/>
      <c r="P63" s="1894"/>
      <c r="Q63" s="1894"/>
      <c r="R63" s="1895"/>
      <c r="S63" s="652" t="str">
        <f t="shared" ref="S63:AW63" si="2">IF(SUMIF($F$22:$F$60, "介護職員", S22:S60)=0,"",SUMIF($F$22:$F$60, "介護職員", S22:S60))</f>
        <v/>
      </c>
      <c r="T63" s="653" t="str">
        <f t="shared" si="2"/>
        <v/>
      </c>
      <c r="U63" s="653" t="str">
        <f t="shared" si="2"/>
        <v/>
      </c>
      <c r="V63" s="653" t="str">
        <f t="shared" si="2"/>
        <v/>
      </c>
      <c r="W63" s="653" t="str">
        <f t="shared" si="2"/>
        <v/>
      </c>
      <c r="X63" s="653" t="str">
        <f t="shared" si="2"/>
        <v/>
      </c>
      <c r="Y63" s="654" t="str">
        <f t="shared" si="2"/>
        <v/>
      </c>
      <c r="Z63" s="652" t="str">
        <f t="shared" si="2"/>
        <v/>
      </c>
      <c r="AA63" s="653" t="str">
        <f t="shared" si="2"/>
        <v/>
      </c>
      <c r="AB63" s="653" t="str">
        <f t="shared" si="2"/>
        <v/>
      </c>
      <c r="AC63" s="653" t="str">
        <f t="shared" si="2"/>
        <v/>
      </c>
      <c r="AD63" s="653" t="str">
        <f t="shared" si="2"/>
        <v/>
      </c>
      <c r="AE63" s="653" t="str">
        <f t="shared" si="2"/>
        <v/>
      </c>
      <c r="AF63" s="654" t="str">
        <f t="shared" si="2"/>
        <v/>
      </c>
      <c r="AG63" s="652" t="str">
        <f t="shared" si="2"/>
        <v/>
      </c>
      <c r="AH63" s="653" t="str">
        <f t="shared" si="2"/>
        <v/>
      </c>
      <c r="AI63" s="653" t="str">
        <f t="shared" si="2"/>
        <v/>
      </c>
      <c r="AJ63" s="653" t="str">
        <f t="shared" si="2"/>
        <v/>
      </c>
      <c r="AK63" s="653" t="str">
        <f t="shared" si="2"/>
        <v/>
      </c>
      <c r="AL63" s="653" t="str">
        <f t="shared" si="2"/>
        <v/>
      </c>
      <c r="AM63" s="654" t="str">
        <f t="shared" si="2"/>
        <v/>
      </c>
      <c r="AN63" s="652" t="str">
        <f t="shared" si="2"/>
        <v/>
      </c>
      <c r="AO63" s="653" t="str">
        <f t="shared" si="2"/>
        <v/>
      </c>
      <c r="AP63" s="653" t="str">
        <f t="shared" si="2"/>
        <v/>
      </c>
      <c r="AQ63" s="653" t="str">
        <f t="shared" si="2"/>
        <v/>
      </c>
      <c r="AR63" s="653" t="str">
        <f t="shared" si="2"/>
        <v/>
      </c>
      <c r="AS63" s="653" t="str">
        <f t="shared" si="2"/>
        <v/>
      </c>
      <c r="AT63" s="654" t="str">
        <f t="shared" si="2"/>
        <v/>
      </c>
      <c r="AU63" s="652" t="str">
        <f t="shared" si="2"/>
        <v/>
      </c>
      <c r="AV63" s="653" t="str">
        <f t="shared" si="2"/>
        <v/>
      </c>
      <c r="AW63" s="654" t="str">
        <f t="shared" si="2"/>
        <v/>
      </c>
      <c r="AX63" s="1896" t="str">
        <f>IF(SUMIF($F$22:$F$60, "介護職員", AX22:AX60)=0,"",SUMIF($F$22:$F$60, "介護職員", AX22:AX60))</f>
        <v/>
      </c>
      <c r="AY63" s="1897"/>
      <c r="AZ63" s="1898" t="str">
        <f>IF(AX63="","",IF($BB$3="４週",AX63/4,IF($BB$3="暦月",AX63/('勤務体制（1枚版）'!$BB$8/7),"")))</f>
        <v/>
      </c>
      <c r="BA63" s="1899"/>
      <c r="BB63" s="1888"/>
      <c r="BC63" s="1889"/>
      <c r="BD63" s="1889"/>
      <c r="BE63" s="1889"/>
      <c r="BF63" s="1890"/>
    </row>
    <row r="64" spans="2:58" ht="20.25" customHeight="1" x14ac:dyDescent="0.2">
      <c r="B64" s="650"/>
      <c r="C64" s="651"/>
      <c r="D64" s="651"/>
      <c r="E64" s="651"/>
      <c r="F64" s="651"/>
      <c r="G64" s="1894" t="s">
        <v>1140</v>
      </c>
      <c r="H64" s="1894"/>
      <c r="I64" s="1894"/>
      <c r="J64" s="1894"/>
      <c r="K64" s="1894"/>
      <c r="L64" s="1894"/>
      <c r="M64" s="1894"/>
      <c r="N64" s="1894"/>
      <c r="O64" s="1894"/>
      <c r="P64" s="1894"/>
      <c r="Q64" s="1894"/>
      <c r="R64" s="1895"/>
      <c r="S64" s="655"/>
      <c r="T64" s="656"/>
      <c r="U64" s="656"/>
      <c r="V64" s="656"/>
      <c r="W64" s="656"/>
      <c r="X64" s="656"/>
      <c r="Y64" s="657"/>
      <c r="Z64" s="655"/>
      <c r="AA64" s="656"/>
      <c r="AB64" s="656"/>
      <c r="AC64" s="656"/>
      <c r="AD64" s="656"/>
      <c r="AE64" s="656"/>
      <c r="AF64" s="657"/>
      <c r="AG64" s="655"/>
      <c r="AH64" s="656"/>
      <c r="AI64" s="656"/>
      <c r="AJ64" s="656"/>
      <c r="AK64" s="656"/>
      <c r="AL64" s="656"/>
      <c r="AM64" s="657"/>
      <c r="AN64" s="655"/>
      <c r="AO64" s="656"/>
      <c r="AP64" s="656"/>
      <c r="AQ64" s="656"/>
      <c r="AR64" s="656"/>
      <c r="AS64" s="656"/>
      <c r="AT64" s="657"/>
      <c r="AU64" s="655"/>
      <c r="AV64" s="656"/>
      <c r="AW64" s="657"/>
      <c r="AX64" s="1900"/>
      <c r="AY64" s="1901"/>
      <c r="AZ64" s="1901"/>
      <c r="BA64" s="1902"/>
      <c r="BB64" s="1888"/>
      <c r="BC64" s="1889"/>
      <c r="BD64" s="1889"/>
      <c r="BE64" s="1889"/>
      <c r="BF64" s="1890"/>
    </row>
    <row r="65" spans="1:73" ht="20.25" customHeight="1" x14ac:dyDescent="0.2">
      <c r="B65" s="650"/>
      <c r="C65" s="651"/>
      <c r="D65" s="651"/>
      <c r="E65" s="651"/>
      <c r="F65" s="651"/>
      <c r="G65" s="1894" t="s">
        <v>1141</v>
      </c>
      <c r="H65" s="1894"/>
      <c r="I65" s="1894"/>
      <c r="J65" s="1894"/>
      <c r="K65" s="1894"/>
      <c r="L65" s="1894"/>
      <c r="M65" s="1894"/>
      <c r="N65" s="1894"/>
      <c r="O65" s="1894"/>
      <c r="P65" s="1894"/>
      <c r="Q65" s="1894"/>
      <c r="R65" s="1895"/>
      <c r="S65" s="655"/>
      <c r="T65" s="656"/>
      <c r="U65" s="656"/>
      <c r="V65" s="656"/>
      <c r="W65" s="656"/>
      <c r="X65" s="656"/>
      <c r="Y65" s="657"/>
      <c r="Z65" s="655"/>
      <c r="AA65" s="656"/>
      <c r="AB65" s="656"/>
      <c r="AC65" s="656"/>
      <c r="AD65" s="656"/>
      <c r="AE65" s="656"/>
      <c r="AF65" s="657"/>
      <c r="AG65" s="655"/>
      <c r="AH65" s="656"/>
      <c r="AI65" s="656"/>
      <c r="AJ65" s="656"/>
      <c r="AK65" s="656"/>
      <c r="AL65" s="656"/>
      <c r="AM65" s="657"/>
      <c r="AN65" s="655"/>
      <c r="AO65" s="656"/>
      <c r="AP65" s="656"/>
      <c r="AQ65" s="656"/>
      <c r="AR65" s="656"/>
      <c r="AS65" s="656"/>
      <c r="AT65" s="657"/>
      <c r="AU65" s="655"/>
      <c r="AV65" s="656"/>
      <c r="AW65" s="657"/>
      <c r="AX65" s="1903"/>
      <c r="AY65" s="1904"/>
      <c r="AZ65" s="1904"/>
      <c r="BA65" s="1905"/>
      <c r="BB65" s="1888"/>
      <c r="BC65" s="1889"/>
      <c r="BD65" s="1889"/>
      <c r="BE65" s="1889"/>
      <c r="BF65" s="1890"/>
    </row>
    <row r="66" spans="1:73" ht="20.25" customHeight="1" thickBot="1" x14ac:dyDescent="0.25">
      <c r="B66" s="658"/>
      <c r="C66" s="659"/>
      <c r="D66" s="659"/>
      <c r="E66" s="659"/>
      <c r="F66" s="659"/>
      <c r="G66" s="1913" t="s">
        <v>1142</v>
      </c>
      <c r="H66" s="1913"/>
      <c r="I66" s="1913"/>
      <c r="J66" s="1913"/>
      <c r="K66" s="1913"/>
      <c r="L66" s="1913"/>
      <c r="M66" s="1913"/>
      <c r="N66" s="1913"/>
      <c r="O66" s="1913"/>
      <c r="P66" s="1913"/>
      <c r="Q66" s="1913"/>
      <c r="R66" s="1914"/>
      <c r="S66" s="660" t="str">
        <f>IF(S65&lt;&gt;"",IF(S64&gt;15,((S64-15)/5+1)*S65,S65),"")</f>
        <v/>
      </c>
      <c r="T66" s="661" t="str">
        <f t="shared" ref="T66:AW66" si="3">IF(T65&lt;&gt;"",IF(T64&gt;15,((T64-15)/5+1)*T65,T65),"")</f>
        <v/>
      </c>
      <c r="U66" s="661" t="str">
        <f t="shared" si="3"/>
        <v/>
      </c>
      <c r="V66" s="661" t="str">
        <f t="shared" si="3"/>
        <v/>
      </c>
      <c r="W66" s="661" t="str">
        <f t="shared" si="3"/>
        <v/>
      </c>
      <c r="X66" s="661" t="str">
        <f t="shared" si="3"/>
        <v/>
      </c>
      <c r="Y66" s="662" t="str">
        <f t="shared" si="3"/>
        <v/>
      </c>
      <c r="Z66" s="660" t="str">
        <f t="shared" si="3"/>
        <v/>
      </c>
      <c r="AA66" s="661" t="str">
        <f t="shared" si="3"/>
        <v/>
      </c>
      <c r="AB66" s="661" t="str">
        <f t="shared" si="3"/>
        <v/>
      </c>
      <c r="AC66" s="661" t="str">
        <f t="shared" si="3"/>
        <v/>
      </c>
      <c r="AD66" s="661" t="str">
        <f t="shared" si="3"/>
        <v/>
      </c>
      <c r="AE66" s="661" t="str">
        <f t="shared" si="3"/>
        <v/>
      </c>
      <c r="AF66" s="662" t="str">
        <f t="shared" si="3"/>
        <v/>
      </c>
      <c r="AG66" s="660" t="str">
        <f t="shared" si="3"/>
        <v/>
      </c>
      <c r="AH66" s="661" t="str">
        <f t="shared" si="3"/>
        <v/>
      </c>
      <c r="AI66" s="661" t="str">
        <f t="shared" si="3"/>
        <v/>
      </c>
      <c r="AJ66" s="661" t="str">
        <f t="shared" si="3"/>
        <v/>
      </c>
      <c r="AK66" s="661" t="str">
        <f t="shared" si="3"/>
        <v/>
      </c>
      <c r="AL66" s="661" t="str">
        <f t="shared" si="3"/>
        <v/>
      </c>
      <c r="AM66" s="662" t="str">
        <f t="shared" si="3"/>
        <v/>
      </c>
      <c r="AN66" s="660" t="str">
        <f t="shared" si="3"/>
        <v/>
      </c>
      <c r="AO66" s="661" t="str">
        <f t="shared" si="3"/>
        <v/>
      </c>
      <c r="AP66" s="661" t="str">
        <f t="shared" si="3"/>
        <v/>
      </c>
      <c r="AQ66" s="661" t="str">
        <f t="shared" si="3"/>
        <v/>
      </c>
      <c r="AR66" s="661" t="str">
        <f t="shared" si="3"/>
        <v/>
      </c>
      <c r="AS66" s="661" t="str">
        <f t="shared" si="3"/>
        <v/>
      </c>
      <c r="AT66" s="662" t="str">
        <f t="shared" si="3"/>
        <v/>
      </c>
      <c r="AU66" s="652" t="str">
        <f t="shared" si="3"/>
        <v/>
      </c>
      <c r="AV66" s="653" t="str">
        <f t="shared" si="3"/>
        <v/>
      </c>
      <c r="AW66" s="654" t="str">
        <f t="shared" si="3"/>
        <v/>
      </c>
      <c r="AX66" s="1903"/>
      <c r="AY66" s="1904"/>
      <c r="AZ66" s="1904"/>
      <c r="BA66" s="1905"/>
      <c r="BB66" s="1888"/>
      <c r="BC66" s="1889"/>
      <c r="BD66" s="1889"/>
      <c r="BE66" s="1889"/>
      <c r="BF66" s="1890"/>
    </row>
    <row r="67" spans="1:73" ht="18.75" customHeight="1" x14ac:dyDescent="0.2">
      <c r="B67" s="1792" t="s">
        <v>1143</v>
      </c>
      <c r="C67" s="1793"/>
      <c r="D67" s="1793"/>
      <c r="E67" s="1793"/>
      <c r="F67" s="1793"/>
      <c r="G67" s="1793"/>
      <c r="H67" s="1793"/>
      <c r="I67" s="1793"/>
      <c r="J67" s="1793"/>
      <c r="K67" s="1794"/>
      <c r="L67" s="1862" t="s">
        <v>1144</v>
      </c>
      <c r="M67" s="1862"/>
      <c r="N67" s="1862"/>
      <c r="O67" s="1862"/>
      <c r="P67" s="1862"/>
      <c r="Q67" s="1862"/>
      <c r="R67" s="1863"/>
      <c r="S67" s="663" t="str">
        <f>IF($L67="","",IF(COUNTIFS($F$22:$F$60,$L67,S$22:S$60,"&gt;0")=0,"",COUNTIFS($F$22:$F$60,$L67,S$22:S$60,"&gt;0")))</f>
        <v/>
      </c>
      <c r="T67" s="664" t="str">
        <f t="shared" ref="T67:AW71" si="4">IF($L67="","",IF(COUNTIFS($F$22:$F$60,$L67,T$22:T$60,"&gt;0")=0,"",COUNTIFS($F$22:$F$60,$L67,T$22:T$60,"&gt;0")))</f>
        <v/>
      </c>
      <c r="U67" s="664" t="str">
        <f t="shared" si="4"/>
        <v/>
      </c>
      <c r="V67" s="664" t="str">
        <f t="shared" si="4"/>
        <v/>
      </c>
      <c r="W67" s="664" t="str">
        <f t="shared" si="4"/>
        <v/>
      </c>
      <c r="X67" s="664" t="str">
        <f t="shared" si="4"/>
        <v/>
      </c>
      <c r="Y67" s="665" t="str">
        <f t="shared" si="4"/>
        <v/>
      </c>
      <c r="Z67" s="666" t="str">
        <f t="shared" si="4"/>
        <v/>
      </c>
      <c r="AA67" s="664" t="str">
        <f t="shared" si="4"/>
        <v/>
      </c>
      <c r="AB67" s="664" t="str">
        <f t="shared" si="4"/>
        <v/>
      </c>
      <c r="AC67" s="664" t="str">
        <f t="shared" si="4"/>
        <v/>
      </c>
      <c r="AD67" s="664" t="str">
        <f t="shared" si="4"/>
        <v/>
      </c>
      <c r="AE67" s="664" t="str">
        <f t="shared" si="4"/>
        <v/>
      </c>
      <c r="AF67" s="665" t="str">
        <f t="shared" si="4"/>
        <v/>
      </c>
      <c r="AG67" s="664" t="str">
        <f t="shared" si="4"/>
        <v/>
      </c>
      <c r="AH67" s="664" t="str">
        <f t="shared" si="4"/>
        <v/>
      </c>
      <c r="AI67" s="664" t="str">
        <f t="shared" si="4"/>
        <v/>
      </c>
      <c r="AJ67" s="664" t="str">
        <f t="shared" si="4"/>
        <v/>
      </c>
      <c r="AK67" s="664" t="str">
        <f t="shared" si="4"/>
        <v/>
      </c>
      <c r="AL67" s="664" t="str">
        <f t="shared" si="4"/>
        <v/>
      </c>
      <c r="AM67" s="665" t="str">
        <f t="shared" si="4"/>
        <v/>
      </c>
      <c r="AN67" s="664" t="str">
        <f t="shared" si="4"/>
        <v/>
      </c>
      <c r="AO67" s="664" t="str">
        <f t="shared" si="4"/>
        <v/>
      </c>
      <c r="AP67" s="664" t="str">
        <f t="shared" si="4"/>
        <v/>
      </c>
      <c r="AQ67" s="664" t="str">
        <f t="shared" si="4"/>
        <v/>
      </c>
      <c r="AR67" s="664" t="str">
        <f t="shared" si="4"/>
        <v/>
      </c>
      <c r="AS67" s="664" t="str">
        <f t="shared" si="4"/>
        <v/>
      </c>
      <c r="AT67" s="665" t="str">
        <f t="shared" si="4"/>
        <v/>
      </c>
      <c r="AU67" s="664" t="str">
        <f t="shared" si="4"/>
        <v/>
      </c>
      <c r="AV67" s="664" t="str">
        <f t="shared" si="4"/>
        <v/>
      </c>
      <c r="AW67" s="665" t="str">
        <f t="shared" si="4"/>
        <v/>
      </c>
      <c r="AX67" s="1903"/>
      <c r="AY67" s="1904"/>
      <c r="AZ67" s="1904"/>
      <c r="BA67" s="1905"/>
      <c r="BB67" s="1888"/>
      <c r="BC67" s="1889"/>
      <c r="BD67" s="1889"/>
      <c r="BE67" s="1889"/>
      <c r="BF67" s="1890"/>
    </row>
    <row r="68" spans="1:73" ht="18.75" customHeight="1" x14ac:dyDescent="0.2">
      <c r="B68" s="1792"/>
      <c r="C68" s="1793"/>
      <c r="D68" s="1793"/>
      <c r="E68" s="1793"/>
      <c r="F68" s="1793"/>
      <c r="G68" s="1793"/>
      <c r="H68" s="1793"/>
      <c r="I68" s="1793"/>
      <c r="J68" s="1793"/>
      <c r="K68" s="1794"/>
      <c r="L68" s="1864" t="s">
        <v>1145</v>
      </c>
      <c r="M68" s="1864"/>
      <c r="N68" s="1864"/>
      <c r="O68" s="1864"/>
      <c r="P68" s="1864"/>
      <c r="Q68" s="1864"/>
      <c r="R68" s="1865"/>
      <c r="S68" s="667" t="str">
        <f t="shared" ref="S68:AH71" si="5">IF($L68="","",IF(COUNTIFS($F$22:$F$60,$L68,S$22:S$60,"&gt;0")=0,"",COUNTIFS($F$22:$F$60,$L68,S$22:S$60,"&gt;0")))</f>
        <v/>
      </c>
      <c r="T68" s="668" t="str">
        <f>IF($L68="","",IF(COUNTIFS($F$22:$F$60,$L68,T$22:T$60,"&gt;0")=0,"",COUNTIFS($F$22:$F$60,$L68,T$22:T$60,"&gt;0")))</f>
        <v/>
      </c>
      <c r="U68" s="668" t="str">
        <f t="shared" si="5"/>
        <v/>
      </c>
      <c r="V68" s="668" t="str">
        <f t="shared" si="5"/>
        <v/>
      </c>
      <c r="W68" s="668" t="str">
        <f t="shared" si="5"/>
        <v/>
      </c>
      <c r="X68" s="668" t="str">
        <f t="shared" si="5"/>
        <v/>
      </c>
      <c r="Y68" s="669" t="str">
        <f t="shared" si="5"/>
        <v/>
      </c>
      <c r="Z68" s="670" t="str">
        <f t="shared" si="5"/>
        <v/>
      </c>
      <c r="AA68" s="668" t="str">
        <f t="shared" si="5"/>
        <v/>
      </c>
      <c r="AB68" s="668" t="str">
        <f t="shared" si="5"/>
        <v/>
      </c>
      <c r="AC68" s="668" t="str">
        <f t="shared" si="5"/>
        <v/>
      </c>
      <c r="AD68" s="668" t="str">
        <f t="shared" si="5"/>
        <v/>
      </c>
      <c r="AE68" s="668" t="str">
        <f t="shared" si="5"/>
        <v/>
      </c>
      <c r="AF68" s="669" t="str">
        <f t="shared" si="5"/>
        <v/>
      </c>
      <c r="AG68" s="668" t="str">
        <f t="shared" si="5"/>
        <v/>
      </c>
      <c r="AH68" s="668" t="str">
        <f t="shared" si="5"/>
        <v/>
      </c>
      <c r="AI68" s="668" t="str">
        <f t="shared" si="4"/>
        <v/>
      </c>
      <c r="AJ68" s="668" t="str">
        <f t="shared" si="4"/>
        <v/>
      </c>
      <c r="AK68" s="668" t="str">
        <f t="shared" si="4"/>
        <v/>
      </c>
      <c r="AL68" s="668" t="str">
        <f t="shared" si="4"/>
        <v/>
      </c>
      <c r="AM68" s="669" t="str">
        <f t="shared" si="4"/>
        <v/>
      </c>
      <c r="AN68" s="668" t="str">
        <f t="shared" si="4"/>
        <v/>
      </c>
      <c r="AO68" s="668" t="str">
        <f t="shared" si="4"/>
        <v/>
      </c>
      <c r="AP68" s="668" t="str">
        <f t="shared" si="4"/>
        <v/>
      </c>
      <c r="AQ68" s="668" t="str">
        <f t="shared" si="4"/>
        <v/>
      </c>
      <c r="AR68" s="668" t="str">
        <f t="shared" si="4"/>
        <v/>
      </c>
      <c r="AS68" s="668" t="str">
        <f t="shared" si="4"/>
        <v/>
      </c>
      <c r="AT68" s="669" t="str">
        <f t="shared" si="4"/>
        <v/>
      </c>
      <c r="AU68" s="668" t="str">
        <f t="shared" si="4"/>
        <v/>
      </c>
      <c r="AV68" s="668" t="str">
        <f t="shared" si="4"/>
        <v/>
      </c>
      <c r="AW68" s="669" t="str">
        <f t="shared" si="4"/>
        <v/>
      </c>
      <c r="AX68" s="1903"/>
      <c r="AY68" s="1904"/>
      <c r="AZ68" s="1904"/>
      <c r="BA68" s="1905"/>
      <c r="BB68" s="1888"/>
      <c r="BC68" s="1889"/>
      <c r="BD68" s="1889"/>
      <c r="BE68" s="1889"/>
      <c r="BF68" s="1890"/>
    </row>
    <row r="69" spans="1:73" ht="18.75" customHeight="1" x14ac:dyDescent="0.2">
      <c r="B69" s="1792"/>
      <c r="C69" s="1793"/>
      <c r="D69" s="1793"/>
      <c r="E69" s="1793"/>
      <c r="F69" s="1793"/>
      <c r="G69" s="1793"/>
      <c r="H69" s="1793"/>
      <c r="I69" s="1793"/>
      <c r="J69" s="1793"/>
      <c r="K69" s="1794"/>
      <c r="L69" s="1864" t="s">
        <v>1146</v>
      </c>
      <c r="M69" s="1864"/>
      <c r="N69" s="1864"/>
      <c r="O69" s="1864"/>
      <c r="P69" s="1864"/>
      <c r="Q69" s="1864"/>
      <c r="R69" s="1865"/>
      <c r="S69" s="667" t="str">
        <f t="shared" si="5"/>
        <v/>
      </c>
      <c r="T69" s="668" t="str">
        <f t="shared" si="4"/>
        <v/>
      </c>
      <c r="U69" s="668" t="str">
        <f t="shared" si="4"/>
        <v/>
      </c>
      <c r="V69" s="668" t="str">
        <f t="shared" si="4"/>
        <v/>
      </c>
      <c r="W69" s="668" t="str">
        <f t="shared" si="4"/>
        <v/>
      </c>
      <c r="X69" s="668" t="str">
        <f>IF($L69="","",IF(COUNTIFS($F$22:$F$60,$L69,X$22:X$60,"&gt;0")=0,"",COUNTIFS($F$22:$F$60,$L69,X$22:X$60,"&gt;0")))</f>
        <v/>
      </c>
      <c r="Y69" s="669" t="str">
        <f t="shared" si="4"/>
        <v/>
      </c>
      <c r="Z69" s="670" t="str">
        <f t="shared" si="4"/>
        <v/>
      </c>
      <c r="AA69" s="668" t="str">
        <f t="shared" si="4"/>
        <v/>
      </c>
      <c r="AB69" s="668" t="str">
        <f t="shared" si="4"/>
        <v/>
      </c>
      <c r="AC69" s="668" t="str">
        <f t="shared" si="4"/>
        <v/>
      </c>
      <c r="AD69" s="668" t="str">
        <f t="shared" si="4"/>
        <v/>
      </c>
      <c r="AE69" s="668" t="str">
        <f t="shared" si="4"/>
        <v/>
      </c>
      <c r="AF69" s="669" t="str">
        <f t="shared" si="4"/>
        <v/>
      </c>
      <c r="AG69" s="668" t="str">
        <f t="shared" si="4"/>
        <v/>
      </c>
      <c r="AH69" s="668" t="str">
        <f t="shared" si="4"/>
        <v/>
      </c>
      <c r="AI69" s="668" t="str">
        <f t="shared" si="4"/>
        <v/>
      </c>
      <c r="AJ69" s="668" t="str">
        <f t="shared" si="4"/>
        <v/>
      </c>
      <c r="AK69" s="668" t="str">
        <f t="shared" si="4"/>
        <v/>
      </c>
      <c r="AL69" s="668" t="str">
        <f t="shared" si="4"/>
        <v/>
      </c>
      <c r="AM69" s="669" t="str">
        <f t="shared" si="4"/>
        <v/>
      </c>
      <c r="AN69" s="668" t="str">
        <f t="shared" si="4"/>
        <v/>
      </c>
      <c r="AO69" s="668" t="str">
        <f t="shared" si="4"/>
        <v/>
      </c>
      <c r="AP69" s="668" t="str">
        <f t="shared" si="4"/>
        <v/>
      </c>
      <c r="AQ69" s="668" t="str">
        <f t="shared" si="4"/>
        <v/>
      </c>
      <c r="AR69" s="668" t="str">
        <f t="shared" si="4"/>
        <v/>
      </c>
      <c r="AS69" s="668" t="str">
        <f t="shared" si="4"/>
        <v/>
      </c>
      <c r="AT69" s="669" t="str">
        <f t="shared" si="4"/>
        <v/>
      </c>
      <c r="AU69" s="668" t="str">
        <f t="shared" si="4"/>
        <v/>
      </c>
      <c r="AV69" s="668" t="str">
        <f t="shared" si="4"/>
        <v/>
      </c>
      <c r="AW69" s="669" t="str">
        <f t="shared" si="4"/>
        <v/>
      </c>
      <c r="AX69" s="1903"/>
      <c r="AY69" s="1904"/>
      <c r="AZ69" s="1904"/>
      <c r="BA69" s="1905"/>
      <c r="BB69" s="1888"/>
      <c r="BC69" s="1889"/>
      <c r="BD69" s="1889"/>
      <c r="BE69" s="1889"/>
      <c r="BF69" s="1890"/>
    </row>
    <row r="70" spans="1:73" ht="18.75" customHeight="1" x14ac:dyDescent="0.2">
      <c r="B70" s="1792"/>
      <c r="C70" s="1793"/>
      <c r="D70" s="1793"/>
      <c r="E70" s="1793"/>
      <c r="F70" s="1793"/>
      <c r="G70" s="1793"/>
      <c r="H70" s="1793"/>
      <c r="I70" s="1793"/>
      <c r="J70" s="1793"/>
      <c r="K70" s="1794"/>
      <c r="L70" s="1864" t="s">
        <v>1147</v>
      </c>
      <c r="M70" s="1864"/>
      <c r="N70" s="1864"/>
      <c r="O70" s="1864"/>
      <c r="P70" s="1864"/>
      <c r="Q70" s="1864"/>
      <c r="R70" s="1865"/>
      <c r="S70" s="667" t="str">
        <f t="shared" si="5"/>
        <v/>
      </c>
      <c r="T70" s="668" t="str">
        <f t="shared" si="4"/>
        <v/>
      </c>
      <c r="U70" s="668" t="str">
        <f t="shared" si="4"/>
        <v/>
      </c>
      <c r="V70" s="668" t="str">
        <f t="shared" si="4"/>
        <v/>
      </c>
      <c r="W70" s="668" t="str">
        <f t="shared" si="4"/>
        <v/>
      </c>
      <c r="X70" s="668" t="str">
        <f t="shared" si="4"/>
        <v/>
      </c>
      <c r="Y70" s="669" t="str">
        <f t="shared" si="4"/>
        <v/>
      </c>
      <c r="Z70" s="670" t="str">
        <f t="shared" si="4"/>
        <v/>
      </c>
      <c r="AA70" s="668" t="str">
        <f t="shared" si="4"/>
        <v/>
      </c>
      <c r="AB70" s="668" t="str">
        <f t="shared" si="4"/>
        <v/>
      </c>
      <c r="AC70" s="668" t="str">
        <f t="shared" si="4"/>
        <v/>
      </c>
      <c r="AD70" s="668" t="str">
        <f t="shared" si="4"/>
        <v/>
      </c>
      <c r="AE70" s="668" t="str">
        <f t="shared" si="4"/>
        <v/>
      </c>
      <c r="AF70" s="669" t="str">
        <f t="shared" si="4"/>
        <v/>
      </c>
      <c r="AG70" s="668" t="str">
        <f t="shared" si="4"/>
        <v/>
      </c>
      <c r="AH70" s="668" t="str">
        <f t="shared" si="4"/>
        <v/>
      </c>
      <c r="AI70" s="668" t="str">
        <f t="shared" si="4"/>
        <v/>
      </c>
      <c r="AJ70" s="668" t="str">
        <f t="shared" si="4"/>
        <v/>
      </c>
      <c r="AK70" s="668" t="str">
        <f t="shared" si="4"/>
        <v/>
      </c>
      <c r="AL70" s="668" t="str">
        <f t="shared" si="4"/>
        <v/>
      </c>
      <c r="AM70" s="669" t="str">
        <f t="shared" si="4"/>
        <v/>
      </c>
      <c r="AN70" s="668" t="str">
        <f t="shared" si="4"/>
        <v/>
      </c>
      <c r="AO70" s="668" t="str">
        <f t="shared" si="4"/>
        <v/>
      </c>
      <c r="AP70" s="668" t="str">
        <f t="shared" si="4"/>
        <v/>
      </c>
      <c r="AQ70" s="668" t="str">
        <f t="shared" si="4"/>
        <v/>
      </c>
      <c r="AR70" s="668" t="str">
        <f t="shared" si="4"/>
        <v/>
      </c>
      <c r="AS70" s="668" t="str">
        <f t="shared" si="4"/>
        <v/>
      </c>
      <c r="AT70" s="669" t="str">
        <f t="shared" si="4"/>
        <v/>
      </c>
      <c r="AU70" s="668" t="str">
        <f t="shared" si="4"/>
        <v/>
      </c>
      <c r="AV70" s="668" t="str">
        <f t="shared" si="4"/>
        <v/>
      </c>
      <c r="AW70" s="669" t="str">
        <f t="shared" si="4"/>
        <v/>
      </c>
      <c r="AX70" s="1903"/>
      <c r="AY70" s="1904"/>
      <c r="AZ70" s="1904"/>
      <c r="BA70" s="1905"/>
      <c r="BB70" s="1888"/>
      <c r="BC70" s="1889"/>
      <c r="BD70" s="1889"/>
      <c r="BE70" s="1889"/>
      <c r="BF70" s="1890"/>
    </row>
    <row r="71" spans="1:73" ht="18.75" customHeight="1" thickBot="1" x14ac:dyDescent="0.25">
      <c r="B71" s="1795"/>
      <c r="C71" s="1796"/>
      <c r="D71" s="1796"/>
      <c r="E71" s="1796"/>
      <c r="F71" s="1796"/>
      <c r="G71" s="1796"/>
      <c r="H71" s="1796"/>
      <c r="I71" s="1796"/>
      <c r="J71" s="1796"/>
      <c r="K71" s="1797"/>
      <c r="L71" s="1866"/>
      <c r="M71" s="1866"/>
      <c r="N71" s="1866"/>
      <c r="O71" s="1866"/>
      <c r="P71" s="1866"/>
      <c r="Q71" s="1866"/>
      <c r="R71" s="1867"/>
      <c r="S71" s="671" t="str">
        <f t="shared" si="5"/>
        <v/>
      </c>
      <c r="T71" s="672" t="str">
        <f t="shared" si="4"/>
        <v/>
      </c>
      <c r="U71" s="672" t="str">
        <f t="shared" si="4"/>
        <v/>
      </c>
      <c r="V71" s="672" t="str">
        <f t="shared" si="4"/>
        <v/>
      </c>
      <c r="W71" s="672" t="str">
        <f t="shared" si="4"/>
        <v/>
      </c>
      <c r="X71" s="672" t="str">
        <f t="shared" si="4"/>
        <v/>
      </c>
      <c r="Y71" s="673" t="str">
        <f t="shared" si="4"/>
        <v/>
      </c>
      <c r="Z71" s="674" t="str">
        <f t="shared" si="4"/>
        <v/>
      </c>
      <c r="AA71" s="672" t="str">
        <f t="shared" si="4"/>
        <v/>
      </c>
      <c r="AB71" s="672" t="str">
        <f t="shared" si="4"/>
        <v/>
      </c>
      <c r="AC71" s="672" t="str">
        <f t="shared" si="4"/>
        <v/>
      </c>
      <c r="AD71" s="672" t="str">
        <f t="shared" si="4"/>
        <v/>
      </c>
      <c r="AE71" s="672" t="str">
        <f t="shared" si="4"/>
        <v/>
      </c>
      <c r="AF71" s="673" t="str">
        <f t="shared" si="4"/>
        <v/>
      </c>
      <c r="AG71" s="672" t="str">
        <f t="shared" si="4"/>
        <v/>
      </c>
      <c r="AH71" s="672" t="str">
        <f t="shared" si="4"/>
        <v/>
      </c>
      <c r="AI71" s="672" t="str">
        <f t="shared" si="4"/>
        <v/>
      </c>
      <c r="AJ71" s="672" t="str">
        <f t="shared" si="4"/>
        <v/>
      </c>
      <c r="AK71" s="672" t="str">
        <f t="shared" si="4"/>
        <v/>
      </c>
      <c r="AL71" s="672" t="str">
        <f t="shared" si="4"/>
        <v/>
      </c>
      <c r="AM71" s="673" t="str">
        <f t="shared" si="4"/>
        <v/>
      </c>
      <c r="AN71" s="672" t="str">
        <f t="shared" si="4"/>
        <v/>
      </c>
      <c r="AO71" s="672" t="str">
        <f t="shared" si="4"/>
        <v/>
      </c>
      <c r="AP71" s="672" t="str">
        <f t="shared" si="4"/>
        <v/>
      </c>
      <c r="AQ71" s="672" t="str">
        <f t="shared" si="4"/>
        <v/>
      </c>
      <c r="AR71" s="672" t="str">
        <f t="shared" si="4"/>
        <v/>
      </c>
      <c r="AS71" s="672" t="str">
        <f t="shared" si="4"/>
        <v/>
      </c>
      <c r="AT71" s="673" t="str">
        <f t="shared" si="4"/>
        <v/>
      </c>
      <c r="AU71" s="672" t="str">
        <f t="shared" si="4"/>
        <v/>
      </c>
      <c r="AV71" s="672" t="str">
        <f t="shared" si="4"/>
        <v/>
      </c>
      <c r="AW71" s="673" t="str">
        <f t="shared" si="4"/>
        <v/>
      </c>
      <c r="AX71" s="1906"/>
      <c r="AY71" s="1907"/>
      <c r="AZ71" s="1907"/>
      <c r="BA71" s="1908"/>
      <c r="BB71" s="1891"/>
      <c r="BC71" s="1892"/>
      <c r="BD71" s="1892"/>
      <c r="BE71" s="1892"/>
      <c r="BF71" s="1893"/>
    </row>
    <row r="72" spans="1:73" ht="13.5" customHeight="1" x14ac:dyDescent="0.2">
      <c r="C72" s="675"/>
      <c r="D72" s="675"/>
      <c r="E72" s="675"/>
      <c r="F72" s="675"/>
      <c r="G72" s="676"/>
      <c r="H72" s="677"/>
      <c r="AF72" s="678"/>
    </row>
    <row r="73" spans="1:73" ht="11.4" customHeight="1" x14ac:dyDescent="0.2">
      <c r="A73" s="679"/>
      <c r="B73" s="679"/>
      <c r="C73" s="679"/>
      <c r="D73" s="679"/>
      <c r="E73" s="679"/>
      <c r="F73" s="679"/>
      <c r="G73" s="679"/>
      <c r="H73" s="680"/>
      <c r="I73" s="680"/>
      <c r="J73" s="680"/>
      <c r="K73" s="680"/>
      <c r="L73" s="680"/>
      <c r="M73" s="680"/>
      <c r="N73" s="680"/>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1"/>
      <c r="AS73" s="681"/>
      <c r="AT73" s="681"/>
      <c r="AU73" s="681"/>
      <c r="AV73" s="681"/>
      <c r="AW73" s="681"/>
      <c r="AX73" s="681"/>
      <c r="AY73" s="681"/>
      <c r="AZ73" s="681"/>
      <c r="BA73" s="681"/>
    </row>
    <row r="74" spans="1:73" ht="20.25" customHeight="1" x14ac:dyDescent="0.25">
      <c r="A74" s="682"/>
      <c r="B74" s="682"/>
      <c r="C74" s="679"/>
      <c r="D74" s="679"/>
      <c r="E74" s="679"/>
      <c r="F74" s="679"/>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3"/>
      <c r="AS74" s="683"/>
      <c r="AT74" s="683"/>
      <c r="AU74" s="683"/>
      <c r="AV74" s="683"/>
      <c r="BN74" s="684"/>
      <c r="BO74" s="685"/>
      <c r="BP74" s="684"/>
      <c r="BQ74" s="684"/>
      <c r="BR74" s="684"/>
      <c r="BS74" s="686"/>
      <c r="BT74" s="687"/>
      <c r="BU74" s="687"/>
    </row>
    <row r="75" spans="1:73" ht="20.25" customHeight="1" x14ac:dyDescent="0.2">
      <c r="A75" s="679"/>
      <c r="B75" s="679"/>
      <c r="C75" s="688"/>
      <c r="D75" s="688"/>
      <c r="E75" s="688"/>
      <c r="F75" s="688"/>
      <c r="G75" s="688"/>
      <c r="H75" s="689"/>
      <c r="I75" s="68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c r="AI75" s="679"/>
      <c r="AJ75" s="679"/>
      <c r="AK75" s="679"/>
      <c r="AL75" s="679"/>
      <c r="AM75" s="679"/>
      <c r="AN75" s="679"/>
      <c r="AO75" s="679"/>
      <c r="AP75" s="679"/>
      <c r="AQ75" s="679"/>
    </row>
    <row r="76" spans="1:73" ht="20.25" customHeight="1" x14ac:dyDescent="0.2">
      <c r="A76" s="679"/>
      <c r="B76" s="679"/>
      <c r="C76" s="688"/>
      <c r="D76" s="688"/>
      <c r="E76" s="688"/>
      <c r="F76" s="688"/>
      <c r="G76" s="688"/>
      <c r="H76" s="689"/>
      <c r="I76" s="68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row>
    <row r="77" spans="1:73" ht="20.25" customHeight="1" x14ac:dyDescent="0.2">
      <c r="A77" s="679"/>
      <c r="B77" s="679"/>
      <c r="C77" s="689"/>
      <c r="D77" s="689"/>
      <c r="E77" s="689"/>
      <c r="F77" s="689"/>
      <c r="G77" s="689"/>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row>
    <row r="78" spans="1:73" ht="20.25" customHeight="1" x14ac:dyDescent="0.2">
      <c r="A78" s="679"/>
      <c r="B78" s="679"/>
      <c r="C78" s="689"/>
      <c r="D78" s="689"/>
      <c r="E78" s="689"/>
      <c r="F78" s="689"/>
      <c r="G78" s="689"/>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c r="AI78" s="679"/>
      <c r="AJ78" s="679"/>
      <c r="AK78" s="679"/>
      <c r="AL78" s="679"/>
      <c r="AM78" s="679"/>
      <c r="AN78" s="679"/>
      <c r="AO78" s="679"/>
      <c r="AP78" s="679"/>
      <c r="AQ78" s="679"/>
    </row>
    <row r="79" spans="1:73" ht="20.25" customHeight="1" x14ac:dyDescent="0.2">
      <c r="A79" s="679"/>
      <c r="B79" s="679"/>
      <c r="C79" s="689"/>
      <c r="D79" s="689"/>
      <c r="E79" s="689"/>
      <c r="F79" s="689"/>
      <c r="G79" s="68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row>
    <row r="80" spans="1:73" ht="20.25" customHeight="1" x14ac:dyDescent="0.2">
      <c r="C80" s="678"/>
      <c r="D80" s="678"/>
      <c r="E80" s="678"/>
      <c r="F80" s="678"/>
      <c r="G80" s="678"/>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374" priority="274">
      <formula>INDIRECT(ADDRESS(ROW(),COLUMN()))=TRUNC(INDIRECT(ADDRESS(ROW(),COLUMN())))</formula>
    </cfRule>
  </conditionalFormatting>
  <conditionalFormatting sqref="S23">
    <cfRule type="expression" dxfId="2373" priority="273">
      <formula>INDIRECT(ADDRESS(ROW(),COLUMN()))=TRUNC(INDIRECT(ADDRESS(ROW(),COLUMN())))</formula>
    </cfRule>
  </conditionalFormatting>
  <conditionalFormatting sqref="T24:Y24">
    <cfRule type="expression" dxfId="2372" priority="272">
      <formula>INDIRECT(ADDRESS(ROW(),COLUMN()))=TRUNC(INDIRECT(ADDRESS(ROW(),COLUMN())))</formula>
    </cfRule>
  </conditionalFormatting>
  <conditionalFormatting sqref="T23:Y23">
    <cfRule type="expression" dxfId="2371" priority="271">
      <formula>INDIRECT(ADDRESS(ROW(),COLUMN()))=TRUNC(INDIRECT(ADDRESS(ROW(),COLUMN())))</formula>
    </cfRule>
  </conditionalFormatting>
  <conditionalFormatting sqref="AX23:BA24">
    <cfRule type="expression" dxfId="2370" priority="270">
      <formula>INDIRECT(ADDRESS(ROW(),COLUMN()))=TRUNC(INDIRECT(ADDRESS(ROW(),COLUMN())))</formula>
    </cfRule>
  </conditionalFormatting>
  <conditionalFormatting sqref="BC14:BD14">
    <cfRule type="expression" dxfId="2369" priority="269">
      <formula>INDIRECT(ADDRESS(ROW(),COLUMN()))=TRUNC(INDIRECT(ADDRESS(ROW(),COLUMN())))</formula>
    </cfRule>
  </conditionalFormatting>
  <conditionalFormatting sqref="Z24">
    <cfRule type="expression" dxfId="2368" priority="268">
      <formula>INDIRECT(ADDRESS(ROW(),COLUMN()))=TRUNC(INDIRECT(ADDRESS(ROW(),COLUMN())))</formula>
    </cfRule>
  </conditionalFormatting>
  <conditionalFormatting sqref="Z23">
    <cfRule type="expression" dxfId="2367" priority="267">
      <formula>INDIRECT(ADDRESS(ROW(),COLUMN()))=TRUNC(INDIRECT(ADDRESS(ROW(),COLUMN())))</formula>
    </cfRule>
  </conditionalFormatting>
  <conditionalFormatting sqref="AA24:AF24">
    <cfRule type="expression" dxfId="2366" priority="266">
      <formula>INDIRECT(ADDRESS(ROW(),COLUMN()))=TRUNC(INDIRECT(ADDRESS(ROW(),COLUMN())))</formula>
    </cfRule>
  </conditionalFormatting>
  <conditionalFormatting sqref="AA23:AF23">
    <cfRule type="expression" dxfId="2365" priority="265">
      <formula>INDIRECT(ADDRESS(ROW(),COLUMN()))=TRUNC(INDIRECT(ADDRESS(ROW(),COLUMN())))</formula>
    </cfRule>
  </conditionalFormatting>
  <conditionalFormatting sqref="AG24">
    <cfRule type="expression" dxfId="2364" priority="264">
      <formula>INDIRECT(ADDRESS(ROW(),COLUMN()))=TRUNC(INDIRECT(ADDRESS(ROW(),COLUMN())))</formula>
    </cfRule>
  </conditionalFormatting>
  <conditionalFormatting sqref="AG23">
    <cfRule type="expression" dxfId="2363" priority="263">
      <formula>INDIRECT(ADDRESS(ROW(),COLUMN()))=TRUNC(INDIRECT(ADDRESS(ROW(),COLUMN())))</formula>
    </cfRule>
  </conditionalFormatting>
  <conditionalFormatting sqref="AH24:AM24">
    <cfRule type="expression" dxfId="2362" priority="262">
      <formula>INDIRECT(ADDRESS(ROW(),COLUMN()))=TRUNC(INDIRECT(ADDRESS(ROW(),COLUMN())))</formula>
    </cfRule>
  </conditionalFormatting>
  <conditionalFormatting sqref="AH23:AM23">
    <cfRule type="expression" dxfId="2361" priority="261">
      <formula>INDIRECT(ADDRESS(ROW(),COLUMN()))=TRUNC(INDIRECT(ADDRESS(ROW(),COLUMN())))</formula>
    </cfRule>
  </conditionalFormatting>
  <conditionalFormatting sqref="AN24">
    <cfRule type="expression" dxfId="2360" priority="260">
      <formula>INDIRECT(ADDRESS(ROW(),COLUMN()))=TRUNC(INDIRECT(ADDRESS(ROW(),COLUMN())))</formula>
    </cfRule>
  </conditionalFormatting>
  <conditionalFormatting sqref="AN23">
    <cfRule type="expression" dxfId="2359" priority="259">
      <formula>INDIRECT(ADDRESS(ROW(),COLUMN()))=TRUNC(INDIRECT(ADDRESS(ROW(),COLUMN())))</formula>
    </cfRule>
  </conditionalFormatting>
  <conditionalFormatting sqref="AO24:AT24">
    <cfRule type="expression" dxfId="2358" priority="258">
      <formula>INDIRECT(ADDRESS(ROW(),COLUMN()))=TRUNC(INDIRECT(ADDRESS(ROW(),COLUMN())))</formula>
    </cfRule>
  </conditionalFormatting>
  <conditionalFormatting sqref="AO23:AT23">
    <cfRule type="expression" dxfId="2357" priority="257">
      <formula>INDIRECT(ADDRESS(ROW(),COLUMN()))=TRUNC(INDIRECT(ADDRESS(ROW(),COLUMN())))</formula>
    </cfRule>
  </conditionalFormatting>
  <conditionalFormatting sqref="AU24">
    <cfRule type="expression" dxfId="2356" priority="256">
      <formula>INDIRECT(ADDRESS(ROW(),COLUMN()))=TRUNC(INDIRECT(ADDRESS(ROW(),COLUMN())))</formula>
    </cfRule>
  </conditionalFormatting>
  <conditionalFormatting sqref="AU23">
    <cfRule type="expression" dxfId="2355" priority="255">
      <formula>INDIRECT(ADDRESS(ROW(),COLUMN()))=TRUNC(INDIRECT(ADDRESS(ROW(),COLUMN())))</formula>
    </cfRule>
  </conditionalFormatting>
  <conditionalFormatting sqref="AV24:AW24">
    <cfRule type="expression" dxfId="2354" priority="254">
      <formula>INDIRECT(ADDRESS(ROW(),COLUMN()))=TRUNC(INDIRECT(ADDRESS(ROW(),COLUMN())))</formula>
    </cfRule>
  </conditionalFormatting>
  <conditionalFormatting sqref="AV23:AW23">
    <cfRule type="expression" dxfId="2353" priority="25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'I:\Desktop\変更後\[勤務体制及び勤務形態表.xlsx]プルダウン・リスト'!#REF!</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U341"/>
  <sheetViews>
    <sheetView showGridLines="0" view="pageBreakPreview" topLeftCell="A13" zoomScaleNormal="70" zoomScaleSheetLayoutView="100" workbookViewId="0">
      <selection activeCell="C22" sqref="C22:E24"/>
    </sheetView>
  </sheetViews>
  <sheetFormatPr defaultColWidth="4.81640625" defaultRowHeight="20.25" customHeight="1" x14ac:dyDescent="0.2"/>
  <cols>
    <col min="1" max="1" width="1.7265625" style="608" customWidth="1"/>
    <col min="2" max="5" width="6.1796875" style="608" customWidth="1"/>
    <col min="6" max="6" width="18" style="608" hidden="1" customWidth="1"/>
    <col min="7" max="58" width="6.08984375" style="608" customWidth="1"/>
    <col min="59" max="16384" width="4.81640625" style="608"/>
  </cols>
  <sheetData>
    <row r="1" spans="2:64" s="544" customFormat="1" ht="20.25" customHeight="1" x14ac:dyDescent="0.2">
      <c r="C1" s="545" t="s">
        <v>1094</v>
      </c>
      <c r="D1" s="545"/>
      <c r="E1" s="545"/>
      <c r="F1" s="545"/>
      <c r="G1" s="545"/>
      <c r="H1" s="546" t="s">
        <v>1095</v>
      </c>
      <c r="J1" s="546"/>
      <c r="L1" s="545"/>
      <c r="M1" s="545"/>
      <c r="N1" s="545"/>
      <c r="O1" s="545"/>
      <c r="P1" s="545"/>
      <c r="Q1" s="545"/>
      <c r="R1" s="545"/>
      <c r="AM1" s="547"/>
      <c r="AN1" s="548"/>
      <c r="AO1" s="548" t="s">
        <v>1096</v>
      </c>
      <c r="AP1" s="1707" t="s">
        <v>1097</v>
      </c>
      <c r="AQ1" s="1708"/>
      <c r="AR1" s="1708"/>
      <c r="AS1" s="1708"/>
      <c r="AT1" s="1708"/>
      <c r="AU1" s="1708"/>
      <c r="AV1" s="1708"/>
      <c r="AW1" s="1708"/>
      <c r="AX1" s="1708"/>
      <c r="AY1" s="1708"/>
      <c r="AZ1" s="1708"/>
      <c r="BA1" s="1708"/>
      <c r="BB1" s="1708"/>
      <c r="BC1" s="1708"/>
      <c r="BD1" s="1708"/>
      <c r="BE1" s="1708"/>
      <c r="BF1" s="548" t="s">
        <v>1098</v>
      </c>
    </row>
    <row r="2" spans="2:64" s="544" customFormat="1" ht="20.25" customHeight="1" x14ac:dyDescent="0.2">
      <c r="C2" s="545"/>
      <c r="D2" s="545"/>
      <c r="E2" s="545"/>
      <c r="F2" s="545"/>
      <c r="G2" s="545"/>
      <c r="J2" s="546"/>
      <c r="L2" s="545"/>
      <c r="M2" s="545"/>
      <c r="N2" s="545"/>
      <c r="O2" s="545"/>
      <c r="P2" s="545"/>
      <c r="Q2" s="545"/>
      <c r="R2" s="545"/>
      <c r="Y2" s="549" t="s">
        <v>1099</v>
      </c>
      <c r="Z2" s="1709">
        <v>6</v>
      </c>
      <c r="AA2" s="1709"/>
      <c r="AB2" s="549" t="s">
        <v>1100</v>
      </c>
      <c r="AC2" s="1710">
        <f>IF(Z2=0,"",YEAR(DATE(2018+Z2,1,1)))</f>
        <v>2024</v>
      </c>
      <c r="AD2" s="1710"/>
      <c r="AE2" s="550" t="s">
        <v>1101</v>
      </c>
      <c r="AF2" s="550" t="s">
        <v>1102</v>
      </c>
      <c r="AG2" s="1709">
        <v>4</v>
      </c>
      <c r="AH2" s="1709"/>
      <c r="AI2" s="550" t="s">
        <v>1103</v>
      </c>
      <c r="AM2" s="547"/>
      <c r="AN2" s="548"/>
      <c r="AO2" s="548" t="s">
        <v>1104</v>
      </c>
      <c r="AP2" s="1709" t="s">
        <v>1105</v>
      </c>
      <c r="AQ2" s="1709"/>
      <c r="AR2" s="1709"/>
      <c r="AS2" s="1709"/>
      <c r="AT2" s="1709"/>
      <c r="AU2" s="1709"/>
      <c r="AV2" s="1709"/>
      <c r="AW2" s="1709"/>
      <c r="AX2" s="1709"/>
      <c r="AY2" s="1709"/>
      <c r="AZ2" s="1709"/>
      <c r="BA2" s="1709"/>
      <c r="BB2" s="1709"/>
      <c r="BC2" s="1709"/>
      <c r="BD2" s="1709"/>
      <c r="BE2" s="1709"/>
      <c r="BF2" s="548" t="s">
        <v>1098</v>
      </c>
    </row>
    <row r="3" spans="2:64" s="557" customFormat="1" ht="20.25" customHeight="1" x14ac:dyDescent="0.2">
      <c r="B3" s="551"/>
      <c r="C3" s="551"/>
      <c r="D3" s="551"/>
      <c r="E3" s="551"/>
      <c r="F3" s="551"/>
      <c r="G3" s="552"/>
      <c r="H3" s="551"/>
      <c r="I3" s="551"/>
      <c r="J3" s="552"/>
      <c r="K3" s="551"/>
      <c r="L3" s="553"/>
      <c r="M3" s="553"/>
      <c r="N3" s="553"/>
      <c r="O3" s="553"/>
      <c r="P3" s="553"/>
      <c r="Q3" s="553"/>
      <c r="R3" s="553"/>
      <c r="S3" s="551"/>
      <c r="T3" s="551"/>
      <c r="U3" s="551"/>
      <c r="V3" s="551"/>
      <c r="W3" s="551"/>
      <c r="X3" s="551"/>
      <c r="Y3" s="551"/>
      <c r="Z3" s="554"/>
      <c r="AA3" s="554"/>
      <c r="AB3" s="555"/>
      <c r="AC3" s="556"/>
      <c r="AD3" s="555"/>
      <c r="AE3" s="551"/>
      <c r="AF3" s="551"/>
      <c r="AG3" s="551"/>
      <c r="AH3" s="551"/>
      <c r="AI3" s="551"/>
      <c r="AJ3" s="551"/>
      <c r="AK3" s="551"/>
      <c r="AL3" s="551"/>
      <c r="AM3" s="551"/>
      <c r="AN3" s="551"/>
      <c r="AO3" s="551"/>
      <c r="AP3" s="551"/>
      <c r="AQ3" s="551"/>
      <c r="AR3" s="551"/>
      <c r="AS3" s="551"/>
      <c r="AT3" s="551"/>
      <c r="BA3" s="558" t="s">
        <v>1106</v>
      </c>
      <c r="BB3" s="1698" t="s">
        <v>1107</v>
      </c>
      <c r="BC3" s="1699"/>
      <c r="BD3" s="1699"/>
      <c r="BE3" s="1700"/>
      <c r="BF3" s="548"/>
    </row>
    <row r="4" spans="2:64" s="557" customFormat="1" ht="19" x14ac:dyDescent="0.2">
      <c r="B4" s="551"/>
      <c r="C4" s="551"/>
      <c r="D4" s="551"/>
      <c r="E4" s="551"/>
      <c r="F4" s="551"/>
      <c r="G4" s="552"/>
      <c r="H4" s="551"/>
      <c r="I4" s="551"/>
      <c r="J4" s="552"/>
      <c r="K4" s="551"/>
      <c r="L4" s="553"/>
      <c r="M4" s="553"/>
      <c r="N4" s="553"/>
      <c r="O4" s="553"/>
      <c r="P4" s="553"/>
      <c r="Q4" s="553"/>
      <c r="R4" s="553"/>
      <c r="S4" s="551"/>
      <c r="T4" s="551"/>
      <c r="U4" s="551"/>
      <c r="V4" s="551"/>
      <c r="W4" s="551"/>
      <c r="X4" s="551"/>
      <c r="Y4" s="551"/>
      <c r="Z4" s="559"/>
      <c r="AA4" s="559"/>
      <c r="AB4" s="551"/>
      <c r="AC4" s="551"/>
      <c r="AD4" s="551"/>
      <c r="AE4" s="551"/>
      <c r="AF4" s="551"/>
      <c r="AG4" s="560"/>
      <c r="AH4" s="560"/>
      <c r="AI4" s="560"/>
      <c r="AJ4" s="560"/>
      <c r="AK4" s="560"/>
      <c r="AL4" s="560"/>
      <c r="AM4" s="560"/>
      <c r="AN4" s="560"/>
      <c r="AO4" s="560"/>
      <c r="AP4" s="560"/>
      <c r="AQ4" s="560"/>
      <c r="AR4" s="560"/>
      <c r="AS4" s="560"/>
      <c r="AT4" s="560"/>
      <c r="AU4" s="544"/>
      <c r="AV4" s="544"/>
      <c r="AW4" s="544"/>
      <c r="AX4" s="544"/>
      <c r="AY4" s="544"/>
      <c r="AZ4" s="544"/>
      <c r="BA4" s="558" t="s">
        <v>1108</v>
      </c>
      <c r="BB4" s="1698" t="s">
        <v>1109</v>
      </c>
      <c r="BC4" s="1699"/>
      <c r="BD4" s="1699"/>
      <c r="BE4" s="1700"/>
      <c r="BF4" s="561"/>
    </row>
    <row r="5" spans="2:64" s="557" customFormat="1" ht="6.75" customHeight="1" x14ac:dyDescent="0.2">
      <c r="B5" s="551"/>
      <c r="C5" s="562"/>
      <c r="D5" s="562"/>
      <c r="E5" s="562"/>
      <c r="F5" s="562"/>
      <c r="G5" s="563"/>
      <c r="H5" s="562"/>
      <c r="I5" s="562"/>
      <c r="J5" s="563"/>
      <c r="K5" s="562"/>
      <c r="L5" s="564"/>
      <c r="M5" s="564"/>
      <c r="N5" s="564"/>
      <c r="O5" s="564"/>
      <c r="P5" s="564"/>
      <c r="Q5" s="564"/>
      <c r="R5" s="564"/>
      <c r="S5" s="562"/>
      <c r="T5" s="562"/>
      <c r="U5" s="562"/>
      <c r="V5" s="562"/>
      <c r="W5" s="562"/>
      <c r="X5" s="562"/>
      <c r="Y5" s="562"/>
      <c r="Z5" s="565"/>
      <c r="AA5" s="565"/>
      <c r="AB5" s="562"/>
      <c r="AC5" s="562"/>
      <c r="AD5" s="562"/>
      <c r="AE5" s="562"/>
      <c r="AF5" s="551"/>
      <c r="AG5" s="560"/>
      <c r="AH5" s="560"/>
      <c r="AI5" s="560"/>
      <c r="AJ5" s="560"/>
      <c r="AK5" s="560"/>
      <c r="AL5" s="560"/>
      <c r="AM5" s="560"/>
      <c r="AN5" s="560"/>
      <c r="AO5" s="560"/>
      <c r="AP5" s="560"/>
      <c r="AQ5" s="560"/>
      <c r="AR5" s="560"/>
      <c r="AS5" s="560"/>
      <c r="AT5" s="560"/>
      <c r="AU5" s="544"/>
      <c r="AV5" s="544"/>
      <c r="AW5" s="544"/>
      <c r="AX5" s="544"/>
      <c r="AY5" s="544"/>
      <c r="AZ5" s="544"/>
      <c r="BA5" s="544"/>
      <c r="BB5" s="544"/>
      <c r="BC5" s="544"/>
      <c r="BD5" s="544"/>
      <c r="BE5" s="561"/>
      <c r="BF5" s="561"/>
    </row>
    <row r="6" spans="2:64" s="557" customFormat="1" ht="20.25" customHeight="1" x14ac:dyDescent="0.2">
      <c r="B6" s="551"/>
      <c r="C6" s="562"/>
      <c r="D6" s="562"/>
      <c r="E6" s="562"/>
      <c r="F6" s="562"/>
      <c r="G6" s="563"/>
      <c r="H6" s="562"/>
      <c r="I6" s="562"/>
      <c r="J6" s="563"/>
      <c r="K6" s="562"/>
      <c r="L6" s="564"/>
      <c r="M6" s="564"/>
      <c r="N6" s="564"/>
      <c r="O6" s="564"/>
      <c r="P6" s="564"/>
      <c r="Q6" s="564"/>
      <c r="R6" s="564"/>
      <c r="S6" s="562"/>
      <c r="T6" s="562"/>
      <c r="U6" s="562"/>
      <c r="V6" s="562"/>
      <c r="W6" s="562"/>
      <c r="X6" s="562"/>
      <c r="Y6" s="562"/>
      <c r="Z6" s="565"/>
      <c r="AA6" s="565"/>
      <c r="AB6" s="562"/>
      <c r="AC6" s="562"/>
      <c r="AD6" s="562"/>
      <c r="AE6" s="562"/>
      <c r="AF6" s="551"/>
      <c r="AG6" s="560"/>
      <c r="AH6" s="560"/>
      <c r="AI6" s="560"/>
      <c r="AJ6" s="560"/>
      <c r="AK6" s="560"/>
      <c r="AL6" s="560" t="s">
        <v>1110</v>
      </c>
      <c r="AM6" s="560"/>
      <c r="AN6" s="560"/>
      <c r="AO6" s="560"/>
      <c r="AP6" s="560"/>
      <c r="AQ6" s="560"/>
      <c r="AR6" s="560"/>
      <c r="AS6" s="560"/>
      <c r="AT6" s="566"/>
      <c r="AU6" s="566"/>
      <c r="AV6" s="567"/>
      <c r="AW6" s="560"/>
      <c r="AX6" s="1701">
        <v>40</v>
      </c>
      <c r="AY6" s="1702"/>
      <c r="AZ6" s="567" t="s">
        <v>1111</v>
      </c>
      <c r="BA6" s="560"/>
      <c r="BB6" s="1701">
        <v>160</v>
      </c>
      <c r="BC6" s="1702"/>
      <c r="BD6" s="567" t="s">
        <v>1112</v>
      </c>
      <c r="BE6" s="560"/>
      <c r="BF6" s="561"/>
    </row>
    <row r="7" spans="2:64" s="557" customFormat="1" ht="6.75" customHeight="1" x14ac:dyDescent="0.2">
      <c r="B7" s="551"/>
      <c r="C7" s="562"/>
      <c r="D7" s="562"/>
      <c r="E7" s="562"/>
      <c r="F7" s="562"/>
      <c r="G7" s="563"/>
      <c r="H7" s="562"/>
      <c r="I7" s="562"/>
      <c r="J7" s="563"/>
      <c r="K7" s="562"/>
      <c r="L7" s="564"/>
      <c r="M7" s="564"/>
      <c r="N7" s="564"/>
      <c r="O7" s="564"/>
      <c r="P7" s="564"/>
      <c r="Q7" s="564"/>
      <c r="R7" s="564"/>
      <c r="S7" s="562"/>
      <c r="T7" s="562"/>
      <c r="U7" s="562"/>
      <c r="V7" s="562"/>
      <c r="W7" s="562"/>
      <c r="X7" s="562"/>
      <c r="Y7" s="562"/>
      <c r="Z7" s="565"/>
      <c r="AA7" s="565"/>
      <c r="AB7" s="562"/>
      <c r="AC7" s="562"/>
      <c r="AD7" s="562"/>
      <c r="AE7" s="562"/>
      <c r="AF7" s="551"/>
      <c r="AG7" s="560"/>
      <c r="AH7" s="560"/>
      <c r="AI7" s="560"/>
      <c r="AJ7" s="560"/>
      <c r="AK7" s="560"/>
      <c r="AL7" s="560"/>
      <c r="AM7" s="560"/>
      <c r="AN7" s="560"/>
      <c r="AO7" s="560"/>
      <c r="AP7" s="560"/>
      <c r="AQ7" s="560"/>
      <c r="AR7" s="560"/>
      <c r="AS7" s="560"/>
      <c r="AT7" s="560"/>
      <c r="AU7" s="544"/>
      <c r="AV7" s="544"/>
      <c r="AW7" s="544"/>
      <c r="AX7" s="544"/>
      <c r="AY7" s="544"/>
      <c r="AZ7" s="544"/>
      <c r="BA7" s="544"/>
      <c r="BB7" s="544"/>
      <c r="BC7" s="544"/>
      <c r="BD7" s="544"/>
      <c r="BE7" s="561"/>
      <c r="BF7" s="561"/>
    </row>
    <row r="8" spans="2:64" s="557" customFormat="1" ht="20.25" customHeight="1" x14ac:dyDescent="0.2">
      <c r="B8" s="568"/>
      <c r="C8" s="568"/>
      <c r="D8" s="568"/>
      <c r="E8" s="568"/>
      <c r="F8" s="568"/>
      <c r="G8" s="569"/>
      <c r="H8" s="569"/>
      <c r="I8" s="569"/>
      <c r="J8" s="568"/>
      <c r="K8" s="568"/>
      <c r="L8" s="569"/>
      <c r="M8" s="569"/>
      <c r="N8" s="569"/>
      <c r="O8" s="568"/>
      <c r="P8" s="569"/>
      <c r="Q8" s="569"/>
      <c r="R8" s="569"/>
      <c r="S8" s="570"/>
      <c r="T8" s="571"/>
      <c r="U8" s="571"/>
      <c r="V8" s="572"/>
      <c r="W8" s="551"/>
      <c r="X8" s="551"/>
      <c r="Y8" s="551"/>
      <c r="Z8" s="565"/>
      <c r="AA8" s="573"/>
      <c r="AB8" s="563"/>
      <c r="AC8" s="565"/>
      <c r="AD8" s="565"/>
      <c r="AE8" s="565"/>
      <c r="AF8" s="574"/>
      <c r="AG8" s="575"/>
      <c r="AH8" s="575"/>
      <c r="AI8" s="575"/>
      <c r="AJ8" s="576"/>
      <c r="AK8" s="564"/>
      <c r="AL8" s="573"/>
      <c r="AM8" s="573"/>
      <c r="AN8" s="563"/>
      <c r="AO8" s="566"/>
      <c r="AP8" s="566"/>
      <c r="AQ8" s="566"/>
      <c r="AR8" s="577"/>
      <c r="AS8" s="577"/>
      <c r="AT8" s="560"/>
      <c r="AU8" s="578"/>
      <c r="AV8" s="578"/>
      <c r="AW8" s="579"/>
      <c r="AX8" s="544"/>
      <c r="AY8" s="544" t="s">
        <v>1113</v>
      </c>
      <c r="AZ8" s="544"/>
      <c r="BA8" s="544"/>
      <c r="BB8" s="1703">
        <f>DAY(EOMONTH(DATE(AC2,AG2,1),0))</f>
        <v>30</v>
      </c>
      <c r="BC8" s="1704"/>
      <c r="BD8" s="544" t="s">
        <v>1114</v>
      </c>
      <c r="BE8" s="544"/>
      <c r="BF8" s="544"/>
      <c r="BJ8" s="548"/>
      <c r="BK8" s="548"/>
      <c r="BL8" s="548"/>
    </row>
    <row r="9" spans="2:64" s="557" customFormat="1" ht="6" customHeight="1" x14ac:dyDescent="0.2">
      <c r="B9" s="580"/>
      <c r="C9" s="580"/>
      <c r="D9" s="580"/>
      <c r="E9" s="580"/>
      <c r="F9" s="580"/>
      <c r="G9" s="568"/>
      <c r="H9" s="569"/>
      <c r="I9" s="566"/>
      <c r="J9" s="566"/>
      <c r="K9" s="580"/>
      <c r="L9" s="568"/>
      <c r="M9" s="569"/>
      <c r="N9" s="566"/>
      <c r="O9" s="566"/>
      <c r="P9" s="568"/>
      <c r="Q9" s="566"/>
      <c r="R9" s="580"/>
      <c r="S9" s="566"/>
      <c r="T9" s="566"/>
      <c r="U9" s="566"/>
      <c r="V9" s="566"/>
      <c r="W9" s="551"/>
      <c r="X9" s="551"/>
      <c r="Y9" s="551"/>
      <c r="Z9" s="562"/>
      <c r="AA9" s="576"/>
      <c r="AB9" s="576"/>
      <c r="AC9" s="562"/>
      <c r="AD9" s="562"/>
      <c r="AE9" s="562"/>
      <c r="AF9" s="581"/>
      <c r="AG9" s="565"/>
      <c r="AH9" s="576"/>
      <c r="AI9" s="562"/>
      <c r="AJ9" s="575"/>
      <c r="AK9" s="576"/>
      <c r="AL9" s="576"/>
      <c r="AM9" s="576"/>
      <c r="AN9" s="576"/>
      <c r="AO9" s="562"/>
      <c r="AP9" s="560"/>
      <c r="AQ9" s="582"/>
      <c r="AR9" s="582"/>
      <c r="AS9" s="582"/>
      <c r="AT9" s="560"/>
      <c r="AU9" s="544"/>
      <c r="AV9" s="544"/>
      <c r="AW9" s="544"/>
      <c r="AX9" s="544"/>
      <c r="AY9" s="544"/>
      <c r="AZ9" s="544"/>
      <c r="BA9" s="544"/>
      <c r="BB9" s="544"/>
      <c r="BC9" s="544"/>
      <c r="BD9" s="544"/>
      <c r="BE9" s="544"/>
      <c r="BF9" s="544"/>
      <c r="BJ9" s="548"/>
      <c r="BK9" s="548"/>
      <c r="BL9" s="548"/>
    </row>
    <row r="10" spans="2:64" s="557" customFormat="1" ht="19" x14ac:dyDescent="0.25">
      <c r="B10" s="568"/>
      <c r="C10" s="568"/>
      <c r="D10" s="568"/>
      <c r="E10" s="568"/>
      <c r="F10" s="568"/>
      <c r="G10" s="569"/>
      <c r="H10" s="569"/>
      <c r="I10" s="569"/>
      <c r="J10" s="568"/>
      <c r="K10" s="568"/>
      <c r="L10" s="569"/>
      <c r="M10" s="569"/>
      <c r="N10" s="569"/>
      <c r="O10" s="568"/>
      <c r="P10" s="569"/>
      <c r="Q10" s="569"/>
      <c r="R10" s="569"/>
      <c r="S10" s="570"/>
      <c r="T10" s="571"/>
      <c r="U10" s="571"/>
      <c r="V10" s="572"/>
      <c r="W10" s="551"/>
      <c r="X10" s="551"/>
      <c r="Y10" s="551"/>
      <c r="Z10" s="565"/>
      <c r="AA10" s="573"/>
      <c r="AB10" s="563"/>
      <c r="AC10" s="565"/>
      <c r="AD10" s="565"/>
      <c r="AE10" s="565"/>
      <c r="AF10" s="581"/>
      <c r="AG10" s="575"/>
      <c r="AH10" s="575"/>
      <c r="AI10" s="575"/>
      <c r="AJ10" s="576"/>
      <c r="AK10" s="564"/>
      <c r="AL10" s="573"/>
      <c r="AM10" s="560"/>
      <c r="AN10" s="560"/>
      <c r="AO10" s="583"/>
      <c r="AP10" s="583"/>
      <c r="AQ10" s="583"/>
      <c r="AR10" s="567"/>
      <c r="AS10" s="582"/>
      <c r="AT10" s="582"/>
      <c r="AU10" s="584"/>
      <c r="AV10" s="585"/>
      <c r="AW10" s="585"/>
      <c r="AX10" s="586"/>
      <c r="AY10" s="586"/>
      <c r="AZ10" s="561" t="s">
        <v>1115</v>
      </c>
      <c r="BA10" s="585"/>
      <c r="BB10" s="1701">
        <v>1</v>
      </c>
      <c r="BC10" s="1705"/>
      <c r="BD10" s="1702"/>
      <c r="BE10" s="587" t="s">
        <v>1116</v>
      </c>
      <c r="BF10" s="544"/>
      <c r="BJ10" s="548"/>
      <c r="BK10" s="548"/>
      <c r="BL10" s="548"/>
    </row>
    <row r="11" spans="2:64" s="557" customFormat="1" ht="6" customHeight="1" x14ac:dyDescent="0.25">
      <c r="B11" s="580"/>
      <c r="C11" s="580"/>
      <c r="D11" s="580"/>
      <c r="E11" s="580"/>
      <c r="F11" s="588"/>
      <c r="G11" s="580"/>
      <c r="H11" s="580"/>
      <c r="I11" s="580"/>
      <c r="J11" s="580"/>
      <c r="K11" s="568"/>
      <c r="L11" s="569"/>
      <c r="M11" s="566"/>
      <c r="N11" s="566"/>
      <c r="O11" s="568"/>
      <c r="P11" s="566"/>
      <c r="Q11" s="580"/>
      <c r="R11" s="566"/>
      <c r="S11" s="566"/>
      <c r="T11" s="566"/>
      <c r="U11" s="566"/>
      <c r="V11" s="588"/>
      <c r="W11" s="551"/>
      <c r="X11" s="551"/>
      <c r="Y11" s="551"/>
      <c r="Z11" s="562"/>
      <c r="AA11" s="576"/>
      <c r="AB11" s="576"/>
      <c r="AC11" s="562"/>
      <c r="AD11" s="562"/>
      <c r="AE11" s="562"/>
      <c r="AF11" s="581"/>
      <c r="AG11" s="565"/>
      <c r="AH11" s="575"/>
      <c r="AI11" s="576"/>
      <c r="AJ11" s="575"/>
      <c r="AK11" s="576"/>
      <c r="AL11" s="576"/>
      <c r="AM11" s="576"/>
      <c r="AN11" s="576"/>
      <c r="AO11" s="580"/>
      <c r="AP11" s="580"/>
      <c r="AQ11" s="568"/>
      <c r="AR11" s="589"/>
      <c r="AS11" s="582"/>
      <c r="AT11" s="582"/>
      <c r="AU11" s="584"/>
      <c r="AV11" s="585"/>
      <c r="AW11" s="585"/>
      <c r="AX11" s="586"/>
      <c r="AY11" s="586"/>
      <c r="AZ11" s="585"/>
      <c r="BA11" s="585"/>
      <c r="BB11" s="590"/>
      <c r="BC11" s="590"/>
      <c r="BD11" s="590"/>
      <c r="BE11" s="587"/>
      <c r="BF11" s="544"/>
      <c r="BJ11" s="548"/>
      <c r="BK11" s="548"/>
      <c r="BL11" s="548"/>
    </row>
    <row r="12" spans="2:64" s="557" customFormat="1" ht="20.25" customHeight="1" x14ac:dyDescent="0.25">
      <c r="B12" s="591"/>
      <c r="C12" s="591"/>
      <c r="D12" s="591"/>
      <c r="E12" s="591"/>
      <c r="F12" s="591"/>
      <c r="G12" s="591"/>
      <c r="H12" s="591"/>
      <c r="I12" s="591"/>
      <c r="J12" s="591"/>
      <c r="K12" s="591"/>
      <c r="L12" s="591"/>
      <c r="M12" s="591"/>
      <c r="N12" s="591"/>
      <c r="O12" s="591"/>
      <c r="P12" s="591"/>
      <c r="Q12" s="591"/>
      <c r="R12" s="591"/>
      <c r="S12" s="591"/>
      <c r="T12" s="591"/>
      <c r="U12" s="591"/>
      <c r="V12" s="591"/>
      <c r="W12" s="551"/>
      <c r="X12" s="551"/>
      <c r="Y12" s="551"/>
      <c r="Z12" s="568"/>
      <c r="AA12" s="592"/>
      <c r="AB12" s="592"/>
      <c r="AC12" s="568"/>
      <c r="AD12" s="565"/>
      <c r="AE12" s="565"/>
      <c r="AF12" s="574"/>
      <c r="AG12" s="563"/>
      <c r="AH12" s="575"/>
      <c r="AI12" s="576"/>
      <c r="AJ12" s="575"/>
      <c r="AK12" s="576"/>
      <c r="AL12" s="576"/>
      <c r="AM12" s="576"/>
      <c r="AN12" s="576"/>
      <c r="AO12" s="1706"/>
      <c r="AP12" s="1706"/>
      <c r="AQ12" s="1706"/>
      <c r="AR12" s="567"/>
      <c r="AS12" s="582"/>
      <c r="AT12" s="582"/>
      <c r="AU12" s="584"/>
      <c r="AV12" s="585"/>
      <c r="AW12" s="585"/>
      <c r="AX12" s="586"/>
      <c r="AY12" s="586"/>
      <c r="AZ12" s="585"/>
      <c r="BA12" s="585"/>
      <c r="BB12" s="1701">
        <v>1</v>
      </c>
      <c r="BC12" s="1705"/>
      <c r="BD12" s="1702"/>
      <c r="BE12" s="593" t="s">
        <v>1117</v>
      </c>
      <c r="BF12" s="544"/>
      <c r="BJ12" s="548"/>
      <c r="BK12" s="548"/>
      <c r="BL12" s="548"/>
    </row>
    <row r="13" spans="2:64" s="557" customFormat="1" ht="6.75" customHeight="1" x14ac:dyDescent="0.25">
      <c r="B13" s="591"/>
      <c r="C13" s="591"/>
      <c r="D13" s="591"/>
      <c r="E13" s="591"/>
      <c r="F13" s="591"/>
      <c r="G13" s="591"/>
      <c r="H13" s="591"/>
      <c r="I13" s="591"/>
      <c r="J13" s="591"/>
      <c r="K13" s="591"/>
      <c r="L13" s="591"/>
      <c r="M13" s="591"/>
      <c r="N13" s="591"/>
      <c r="O13" s="591"/>
      <c r="P13" s="591"/>
      <c r="Q13" s="591"/>
      <c r="R13" s="591"/>
      <c r="S13" s="591"/>
      <c r="T13" s="591"/>
      <c r="U13" s="591"/>
      <c r="V13" s="591"/>
      <c r="W13" s="551"/>
      <c r="X13" s="551"/>
      <c r="Y13" s="551"/>
      <c r="Z13" s="569"/>
      <c r="AA13" s="594"/>
      <c r="AB13" s="594"/>
      <c r="AC13" s="569"/>
      <c r="AD13" s="575"/>
      <c r="AE13" s="575"/>
      <c r="AF13" s="581"/>
      <c r="AG13" s="560"/>
      <c r="AH13" s="560"/>
      <c r="AI13" s="560"/>
      <c r="AJ13" s="560"/>
      <c r="AK13" s="560"/>
      <c r="AL13" s="560"/>
      <c r="AM13" s="560"/>
      <c r="AN13" s="560"/>
      <c r="AO13" s="580"/>
      <c r="AP13" s="580"/>
      <c r="AQ13" s="580"/>
      <c r="AR13" s="560"/>
      <c r="AS13" s="582"/>
      <c r="AT13" s="582"/>
      <c r="AU13" s="584"/>
      <c r="AV13" s="585"/>
      <c r="AW13" s="585"/>
      <c r="AX13" s="586"/>
      <c r="AY13" s="586"/>
      <c r="AZ13" s="585"/>
      <c r="BA13" s="585"/>
      <c r="BB13" s="590"/>
      <c r="BC13" s="590"/>
      <c r="BD13" s="590"/>
      <c r="BE13" s="587"/>
      <c r="BF13" s="544"/>
      <c r="BJ13" s="548"/>
      <c r="BK13" s="548"/>
      <c r="BL13" s="548"/>
    </row>
    <row r="14" spans="2:64" s="557" customFormat="1" ht="19" x14ac:dyDescent="0.2">
      <c r="B14" s="591"/>
      <c r="C14" s="591"/>
      <c r="D14" s="591"/>
      <c r="E14" s="591"/>
      <c r="F14" s="591"/>
      <c r="G14" s="591"/>
      <c r="H14" s="591"/>
      <c r="I14" s="591"/>
      <c r="J14" s="591"/>
      <c r="K14" s="591"/>
      <c r="L14" s="591"/>
      <c r="M14" s="591"/>
      <c r="N14" s="591"/>
      <c r="O14" s="591"/>
      <c r="P14" s="591"/>
      <c r="Q14" s="591"/>
      <c r="R14" s="591"/>
      <c r="S14" s="591"/>
      <c r="T14" s="591"/>
      <c r="U14" s="591"/>
      <c r="V14" s="591"/>
      <c r="W14" s="551"/>
      <c r="X14" s="551"/>
      <c r="Y14" s="551"/>
      <c r="Z14" s="568"/>
      <c r="AA14" s="592"/>
      <c r="AB14" s="592"/>
      <c r="AC14" s="568"/>
      <c r="AD14" s="565"/>
      <c r="AE14" s="565"/>
      <c r="AF14" s="581"/>
      <c r="AG14" s="560"/>
      <c r="AH14" s="560"/>
      <c r="AI14" s="560"/>
      <c r="AJ14" s="560"/>
      <c r="AK14" s="560"/>
      <c r="AL14" s="560"/>
      <c r="AM14" s="560"/>
      <c r="AN14" s="560"/>
      <c r="AO14" s="566"/>
      <c r="AP14" s="566"/>
      <c r="AQ14" s="566"/>
      <c r="AR14" s="560"/>
      <c r="AS14" s="582"/>
      <c r="AT14" s="595" t="s">
        <v>1118</v>
      </c>
      <c r="AU14" s="1711"/>
      <c r="AV14" s="1712"/>
      <c r="AW14" s="1713"/>
      <c r="AX14" s="590" t="s">
        <v>1119</v>
      </c>
      <c r="AY14" s="1711"/>
      <c r="AZ14" s="1712"/>
      <c r="BA14" s="1713"/>
      <c r="BB14" s="596" t="s">
        <v>1120</v>
      </c>
      <c r="BC14" s="1714">
        <f>(AY14-AU14)*24</f>
        <v>0</v>
      </c>
      <c r="BD14" s="1715"/>
      <c r="BE14" s="597" t="s">
        <v>1121</v>
      </c>
      <c r="BF14" s="590"/>
      <c r="BJ14" s="548"/>
      <c r="BK14" s="548"/>
      <c r="BL14" s="548"/>
    </row>
    <row r="15" spans="2:64" s="557" customFormat="1" ht="6.75" customHeight="1" x14ac:dyDescent="0.2">
      <c r="B15" s="551"/>
      <c r="C15" s="577"/>
      <c r="D15" s="577"/>
      <c r="E15" s="577"/>
      <c r="F15" s="577"/>
      <c r="G15" s="562"/>
      <c r="H15" s="562"/>
      <c r="I15" s="564"/>
      <c r="J15" s="565"/>
      <c r="K15" s="575"/>
      <c r="L15" s="576"/>
      <c r="M15" s="576"/>
      <c r="N15" s="565"/>
      <c r="O15" s="576"/>
      <c r="P15" s="562"/>
      <c r="Q15" s="575"/>
      <c r="R15" s="576"/>
      <c r="S15" s="576"/>
      <c r="T15" s="576"/>
      <c r="U15" s="576"/>
      <c r="V15" s="562"/>
      <c r="W15" s="564"/>
      <c r="X15" s="598"/>
      <c r="Y15" s="598"/>
      <c r="Z15" s="563"/>
      <c r="AA15" s="565"/>
      <c r="AB15" s="564"/>
      <c r="AC15" s="565"/>
      <c r="AD15" s="575"/>
      <c r="AE15" s="576"/>
      <c r="AF15" s="581"/>
      <c r="AG15" s="574"/>
      <c r="AH15" s="599"/>
      <c r="AI15" s="581"/>
      <c r="AJ15" s="599"/>
      <c r="AK15" s="581"/>
      <c r="AL15" s="581"/>
      <c r="AM15" s="581"/>
      <c r="AN15" s="581"/>
      <c r="AO15" s="600"/>
      <c r="AP15" s="551"/>
      <c r="AQ15" s="559"/>
      <c r="AR15" s="559"/>
      <c r="AS15" s="559"/>
      <c r="AT15" s="559"/>
      <c r="AU15" s="601"/>
      <c r="AV15" s="602"/>
      <c r="AW15" s="602"/>
      <c r="AX15" s="603"/>
      <c r="AY15" s="603"/>
      <c r="AZ15" s="602"/>
      <c r="BA15" s="602"/>
      <c r="BB15" s="604"/>
      <c r="BC15" s="604"/>
      <c r="BD15" s="604"/>
      <c r="BE15" s="605"/>
      <c r="BJ15" s="548"/>
      <c r="BK15" s="548"/>
      <c r="BL15" s="548"/>
    </row>
    <row r="16" spans="2:64" ht="8.4" customHeight="1" thickBot="1" x14ac:dyDescent="0.25">
      <c r="B16" s="606"/>
      <c r="C16" s="607"/>
      <c r="D16" s="607"/>
      <c r="E16" s="607"/>
      <c r="F16" s="607"/>
      <c r="G16" s="607"/>
      <c r="H16" s="606"/>
      <c r="I16" s="606"/>
      <c r="J16" s="606"/>
      <c r="K16" s="606"/>
      <c r="L16" s="606"/>
      <c r="M16" s="606"/>
      <c r="N16" s="606"/>
      <c r="O16" s="606"/>
      <c r="P16" s="606"/>
      <c r="Q16" s="606"/>
      <c r="R16" s="606"/>
      <c r="S16" s="606"/>
      <c r="T16" s="606"/>
      <c r="U16" s="606"/>
      <c r="V16" s="606"/>
      <c r="W16" s="606"/>
      <c r="X16" s="607"/>
      <c r="Y16" s="606"/>
      <c r="Z16" s="606"/>
      <c r="AA16" s="606"/>
      <c r="AB16" s="606"/>
      <c r="AC16" s="606"/>
      <c r="AD16" s="606"/>
      <c r="AE16" s="606"/>
      <c r="AF16" s="606"/>
      <c r="AG16" s="606"/>
      <c r="AH16" s="606"/>
      <c r="AI16" s="606"/>
      <c r="AJ16" s="606"/>
      <c r="AK16" s="606"/>
      <c r="AL16" s="606"/>
      <c r="AM16" s="606"/>
      <c r="AN16" s="607"/>
      <c r="AO16" s="606"/>
      <c r="AP16" s="606"/>
      <c r="AQ16" s="606"/>
      <c r="AR16" s="606"/>
      <c r="AS16" s="606"/>
      <c r="AT16" s="606"/>
      <c r="BE16" s="609"/>
      <c r="BF16" s="609"/>
      <c r="BG16" s="609"/>
    </row>
    <row r="17" spans="2:58" ht="20.25" customHeight="1" x14ac:dyDescent="0.2">
      <c r="B17" s="1716" t="s">
        <v>1122</v>
      </c>
      <c r="C17" s="1719" t="s">
        <v>1123</v>
      </c>
      <c r="D17" s="1720"/>
      <c r="E17" s="1721"/>
      <c r="F17" s="610"/>
      <c r="G17" s="1728" t="s">
        <v>1124</v>
      </c>
      <c r="H17" s="1731" t="s">
        <v>1125</v>
      </c>
      <c r="I17" s="1720"/>
      <c r="J17" s="1720"/>
      <c r="K17" s="1721"/>
      <c r="L17" s="1731" t="s">
        <v>1126</v>
      </c>
      <c r="M17" s="1720"/>
      <c r="N17" s="1720"/>
      <c r="O17" s="1734"/>
      <c r="P17" s="1737"/>
      <c r="Q17" s="1738"/>
      <c r="R17" s="1739"/>
      <c r="S17" s="1746" t="s">
        <v>1127</v>
      </c>
      <c r="T17" s="1747"/>
      <c r="U17" s="1747"/>
      <c r="V17" s="1747"/>
      <c r="W17" s="1747"/>
      <c r="X17" s="1747"/>
      <c r="Y17" s="1747"/>
      <c r="Z17" s="1747"/>
      <c r="AA17" s="1747"/>
      <c r="AB17" s="1747"/>
      <c r="AC17" s="1747"/>
      <c r="AD17" s="1747"/>
      <c r="AE17" s="1747"/>
      <c r="AF17" s="1747"/>
      <c r="AG17" s="1747"/>
      <c r="AH17" s="1747"/>
      <c r="AI17" s="1747"/>
      <c r="AJ17" s="1747"/>
      <c r="AK17" s="1747"/>
      <c r="AL17" s="1747"/>
      <c r="AM17" s="1747"/>
      <c r="AN17" s="1747"/>
      <c r="AO17" s="1747"/>
      <c r="AP17" s="1747"/>
      <c r="AQ17" s="1747"/>
      <c r="AR17" s="1747"/>
      <c r="AS17" s="1747"/>
      <c r="AT17" s="1747"/>
      <c r="AU17" s="1747"/>
      <c r="AV17" s="1747"/>
      <c r="AW17" s="1748"/>
      <c r="AX17" s="1777" t="str">
        <f>IF(BB3="４週","(11) 1～4週目の勤務時間数合計","(11) 1か月の勤務時間数   合計")</f>
        <v>(11) 1～4週目の勤務時間数合計</v>
      </c>
      <c r="AY17" s="1778"/>
      <c r="AZ17" s="1783" t="s">
        <v>1128</v>
      </c>
      <c r="BA17" s="1784"/>
      <c r="BB17" s="1789" t="s">
        <v>1129</v>
      </c>
      <c r="BC17" s="1790"/>
      <c r="BD17" s="1790"/>
      <c r="BE17" s="1790"/>
      <c r="BF17" s="1791"/>
    </row>
    <row r="18" spans="2:58" ht="20.25" customHeight="1" x14ac:dyDescent="0.2">
      <c r="B18" s="1717"/>
      <c r="C18" s="1722"/>
      <c r="D18" s="1723"/>
      <c r="E18" s="1724"/>
      <c r="F18" s="611"/>
      <c r="G18" s="1729"/>
      <c r="H18" s="1732"/>
      <c r="I18" s="1723"/>
      <c r="J18" s="1723"/>
      <c r="K18" s="1724"/>
      <c r="L18" s="1732"/>
      <c r="M18" s="1723"/>
      <c r="N18" s="1723"/>
      <c r="O18" s="1735"/>
      <c r="P18" s="1740"/>
      <c r="Q18" s="1741"/>
      <c r="R18" s="1742"/>
      <c r="S18" s="1798" t="s">
        <v>1130</v>
      </c>
      <c r="T18" s="1799"/>
      <c r="U18" s="1799"/>
      <c r="V18" s="1799"/>
      <c r="W18" s="1799"/>
      <c r="X18" s="1799"/>
      <c r="Y18" s="1800"/>
      <c r="Z18" s="1798" t="s">
        <v>1131</v>
      </c>
      <c r="AA18" s="1799"/>
      <c r="AB18" s="1799"/>
      <c r="AC18" s="1799"/>
      <c r="AD18" s="1799"/>
      <c r="AE18" s="1799"/>
      <c r="AF18" s="1800"/>
      <c r="AG18" s="1798" t="s">
        <v>1132</v>
      </c>
      <c r="AH18" s="1799"/>
      <c r="AI18" s="1799"/>
      <c r="AJ18" s="1799"/>
      <c r="AK18" s="1799"/>
      <c r="AL18" s="1799"/>
      <c r="AM18" s="1800"/>
      <c r="AN18" s="1798" t="s">
        <v>1133</v>
      </c>
      <c r="AO18" s="1799"/>
      <c r="AP18" s="1799"/>
      <c r="AQ18" s="1799"/>
      <c r="AR18" s="1799"/>
      <c r="AS18" s="1799"/>
      <c r="AT18" s="1800"/>
      <c r="AU18" s="1801" t="s">
        <v>1134</v>
      </c>
      <c r="AV18" s="1802"/>
      <c r="AW18" s="1803"/>
      <c r="AX18" s="1779"/>
      <c r="AY18" s="1780"/>
      <c r="AZ18" s="1785"/>
      <c r="BA18" s="1786"/>
      <c r="BB18" s="1792"/>
      <c r="BC18" s="1793"/>
      <c r="BD18" s="1793"/>
      <c r="BE18" s="1793"/>
      <c r="BF18" s="1794"/>
    </row>
    <row r="19" spans="2:58" ht="20.25" customHeight="1" x14ac:dyDescent="0.2">
      <c r="B19" s="1717"/>
      <c r="C19" s="1722"/>
      <c r="D19" s="1723"/>
      <c r="E19" s="1724"/>
      <c r="F19" s="611"/>
      <c r="G19" s="1729"/>
      <c r="H19" s="1732"/>
      <c r="I19" s="1723"/>
      <c r="J19" s="1723"/>
      <c r="K19" s="1724"/>
      <c r="L19" s="1732"/>
      <c r="M19" s="1723"/>
      <c r="N19" s="1723"/>
      <c r="O19" s="1735"/>
      <c r="P19" s="1740"/>
      <c r="Q19" s="1741"/>
      <c r="R19" s="1742"/>
      <c r="S19" s="612">
        <v>1</v>
      </c>
      <c r="T19" s="613">
        <v>2</v>
      </c>
      <c r="U19" s="613">
        <v>3</v>
      </c>
      <c r="V19" s="613">
        <v>4</v>
      </c>
      <c r="W19" s="613">
        <v>5</v>
      </c>
      <c r="X19" s="613">
        <v>6</v>
      </c>
      <c r="Y19" s="614">
        <v>7</v>
      </c>
      <c r="Z19" s="612">
        <v>8</v>
      </c>
      <c r="AA19" s="613">
        <v>9</v>
      </c>
      <c r="AB19" s="613">
        <v>10</v>
      </c>
      <c r="AC19" s="613">
        <v>11</v>
      </c>
      <c r="AD19" s="613">
        <v>12</v>
      </c>
      <c r="AE19" s="613">
        <v>13</v>
      </c>
      <c r="AF19" s="614">
        <v>14</v>
      </c>
      <c r="AG19" s="615">
        <v>15</v>
      </c>
      <c r="AH19" s="613">
        <v>16</v>
      </c>
      <c r="AI19" s="613">
        <v>17</v>
      </c>
      <c r="AJ19" s="613">
        <v>18</v>
      </c>
      <c r="AK19" s="613">
        <v>19</v>
      </c>
      <c r="AL19" s="613">
        <v>20</v>
      </c>
      <c r="AM19" s="614">
        <v>21</v>
      </c>
      <c r="AN19" s="612">
        <v>22</v>
      </c>
      <c r="AO19" s="613">
        <v>23</v>
      </c>
      <c r="AP19" s="613">
        <v>24</v>
      </c>
      <c r="AQ19" s="613">
        <v>25</v>
      </c>
      <c r="AR19" s="613">
        <v>26</v>
      </c>
      <c r="AS19" s="613">
        <v>27</v>
      </c>
      <c r="AT19" s="614">
        <v>28</v>
      </c>
      <c r="AU19" s="616" t="str">
        <f>IF($BB$3="暦月",IF(DAY(DATE($AC$2,$AG$2,29))=29,29,""),"")</f>
        <v/>
      </c>
      <c r="AV19" s="617" t="str">
        <f>IF($BB$3="暦月",IF(DAY(DATE($AC$2,$AG$2,30))=30,30,""),"")</f>
        <v/>
      </c>
      <c r="AW19" s="618" t="str">
        <f>IF($BB$3="暦月",IF(DAY(DATE($AC$2,$AG$2,31))=31,31,""),"")</f>
        <v/>
      </c>
      <c r="AX19" s="1779"/>
      <c r="AY19" s="1780"/>
      <c r="AZ19" s="1785"/>
      <c r="BA19" s="1786"/>
      <c r="BB19" s="1792"/>
      <c r="BC19" s="1793"/>
      <c r="BD19" s="1793"/>
      <c r="BE19" s="1793"/>
      <c r="BF19" s="1794"/>
    </row>
    <row r="20" spans="2:58" ht="20.25" hidden="1" customHeight="1" x14ac:dyDescent="0.2">
      <c r="B20" s="1717"/>
      <c r="C20" s="1722"/>
      <c r="D20" s="1723"/>
      <c r="E20" s="1724"/>
      <c r="F20" s="611"/>
      <c r="G20" s="1729"/>
      <c r="H20" s="1732"/>
      <c r="I20" s="1723"/>
      <c r="J20" s="1723"/>
      <c r="K20" s="1724"/>
      <c r="L20" s="1732"/>
      <c r="M20" s="1723"/>
      <c r="N20" s="1723"/>
      <c r="O20" s="1735"/>
      <c r="P20" s="1740"/>
      <c r="Q20" s="1741"/>
      <c r="R20" s="1742"/>
      <c r="S20" s="612">
        <f>WEEKDAY(DATE($AC$2,$AG$2,1))</f>
        <v>2</v>
      </c>
      <c r="T20" s="613">
        <f>WEEKDAY(DATE($AC$2,$AG$2,2))</f>
        <v>3</v>
      </c>
      <c r="U20" s="613">
        <f>WEEKDAY(DATE($AC$2,$AG$2,3))</f>
        <v>4</v>
      </c>
      <c r="V20" s="613">
        <f>WEEKDAY(DATE($AC$2,$AG$2,4))</f>
        <v>5</v>
      </c>
      <c r="W20" s="613">
        <f>WEEKDAY(DATE($AC$2,$AG$2,5))</f>
        <v>6</v>
      </c>
      <c r="X20" s="613">
        <f>WEEKDAY(DATE($AC$2,$AG$2,6))</f>
        <v>7</v>
      </c>
      <c r="Y20" s="614">
        <f>WEEKDAY(DATE($AC$2,$AG$2,7))</f>
        <v>1</v>
      </c>
      <c r="Z20" s="612">
        <f>WEEKDAY(DATE($AC$2,$AG$2,8))</f>
        <v>2</v>
      </c>
      <c r="AA20" s="613">
        <f>WEEKDAY(DATE($AC$2,$AG$2,9))</f>
        <v>3</v>
      </c>
      <c r="AB20" s="613">
        <f>WEEKDAY(DATE($AC$2,$AG$2,10))</f>
        <v>4</v>
      </c>
      <c r="AC20" s="613">
        <f>WEEKDAY(DATE($AC$2,$AG$2,11))</f>
        <v>5</v>
      </c>
      <c r="AD20" s="613">
        <f>WEEKDAY(DATE($AC$2,$AG$2,12))</f>
        <v>6</v>
      </c>
      <c r="AE20" s="613">
        <f>WEEKDAY(DATE($AC$2,$AG$2,13))</f>
        <v>7</v>
      </c>
      <c r="AF20" s="614">
        <f>WEEKDAY(DATE($AC$2,$AG$2,14))</f>
        <v>1</v>
      </c>
      <c r="AG20" s="612">
        <f>WEEKDAY(DATE($AC$2,$AG$2,15))</f>
        <v>2</v>
      </c>
      <c r="AH20" s="613">
        <f>WEEKDAY(DATE($AC$2,$AG$2,16))</f>
        <v>3</v>
      </c>
      <c r="AI20" s="613">
        <f>WEEKDAY(DATE($AC$2,$AG$2,17))</f>
        <v>4</v>
      </c>
      <c r="AJ20" s="613">
        <f>WEEKDAY(DATE($AC$2,$AG$2,18))</f>
        <v>5</v>
      </c>
      <c r="AK20" s="613">
        <f>WEEKDAY(DATE($AC$2,$AG$2,19))</f>
        <v>6</v>
      </c>
      <c r="AL20" s="613">
        <f>WEEKDAY(DATE($AC$2,$AG$2,20))</f>
        <v>7</v>
      </c>
      <c r="AM20" s="614">
        <f>WEEKDAY(DATE($AC$2,$AG$2,21))</f>
        <v>1</v>
      </c>
      <c r="AN20" s="612">
        <f>WEEKDAY(DATE($AC$2,$AG$2,22))</f>
        <v>2</v>
      </c>
      <c r="AO20" s="613">
        <f>WEEKDAY(DATE($AC$2,$AG$2,23))</f>
        <v>3</v>
      </c>
      <c r="AP20" s="613">
        <f>WEEKDAY(DATE($AC$2,$AG$2,24))</f>
        <v>4</v>
      </c>
      <c r="AQ20" s="613">
        <f>WEEKDAY(DATE($AC$2,$AG$2,25))</f>
        <v>5</v>
      </c>
      <c r="AR20" s="613">
        <f>WEEKDAY(DATE($AC$2,$AG$2,26))</f>
        <v>6</v>
      </c>
      <c r="AS20" s="613">
        <f>WEEKDAY(DATE($AC$2,$AG$2,27))</f>
        <v>7</v>
      </c>
      <c r="AT20" s="614">
        <f>WEEKDAY(DATE($AC$2,$AG$2,28))</f>
        <v>1</v>
      </c>
      <c r="AU20" s="612">
        <f>IF(AU19=29,WEEKDAY(DATE($AC$2,$AG$2,29)),0)</f>
        <v>0</v>
      </c>
      <c r="AV20" s="613">
        <f>IF(AV19=30,WEEKDAY(DATE($AC$2,$AG$2,30)),0)</f>
        <v>0</v>
      </c>
      <c r="AW20" s="614">
        <f>IF(AW19=31,WEEKDAY(DATE($AC$2,$AG$2,31)),0)</f>
        <v>0</v>
      </c>
      <c r="AX20" s="1779"/>
      <c r="AY20" s="1780"/>
      <c r="AZ20" s="1785"/>
      <c r="BA20" s="1786"/>
      <c r="BB20" s="1792"/>
      <c r="BC20" s="1793"/>
      <c r="BD20" s="1793"/>
      <c r="BE20" s="1793"/>
      <c r="BF20" s="1794"/>
    </row>
    <row r="21" spans="2:58" ht="22.5" customHeight="1" thickBot="1" x14ac:dyDescent="0.25">
      <c r="B21" s="1718"/>
      <c r="C21" s="1725"/>
      <c r="D21" s="1726"/>
      <c r="E21" s="1727"/>
      <c r="F21" s="619"/>
      <c r="G21" s="1730"/>
      <c r="H21" s="1733"/>
      <c r="I21" s="1726"/>
      <c r="J21" s="1726"/>
      <c r="K21" s="1727"/>
      <c r="L21" s="1733"/>
      <c r="M21" s="1726"/>
      <c r="N21" s="1726"/>
      <c r="O21" s="1736"/>
      <c r="P21" s="1743"/>
      <c r="Q21" s="1744"/>
      <c r="R21" s="1745"/>
      <c r="S21" s="620" t="str">
        <f>IF(S20=1,"日",IF(S20=2,"月",IF(S20=3,"火",IF(S20=4,"水",IF(S20=5,"木",IF(S20=6,"金","土"))))))</f>
        <v>月</v>
      </c>
      <c r="T21" s="621" t="str">
        <f t="shared" ref="T21:AT21" si="0">IF(T20=1,"日",IF(T20=2,"月",IF(T20=3,"火",IF(T20=4,"水",IF(T20=5,"木",IF(T20=6,"金","土"))))))</f>
        <v>火</v>
      </c>
      <c r="U21" s="621" t="str">
        <f t="shared" si="0"/>
        <v>水</v>
      </c>
      <c r="V21" s="621" t="str">
        <f t="shared" si="0"/>
        <v>木</v>
      </c>
      <c r="W21" s="621" t="str">
        <f t="shared" si="0"/>
        <v>金</v>
      </c>
      <c r="X21" s="621" t="str">
        <f t="shared" si="0"/>
        <v>土</v>
      </c>
      <c r="Y21" s="622" t="str">
        <f t="shared" si="0"/>
        <v>日</v>
      </c>
      <c r="Z21" s="620" t="str">
        <f>IF(Z20=1,"日",IF(Z20=2,"月",IF(Z20=3,"火",IF(Z20=4,"水",IF(Z20=5,"木",IF(Z20=6,"金","土"))))))</f>
        <v>月</v>
      </c>
      <c r="AA21" s="621" t="str">
        <f t="shared" si="0"/>
        <v>火</v>
      </c>
      <c r="AB21" s="621" t="str">
        <f t="shared" si="0"/>
        <v>水</v>
      </c>
      <c r="AC21" s="621" t="str">
        <f t="shared" si="0"/>
        <v>木</v>
      </c>
      <c r="AD21" s="621" t="str">
        <f t="shared" si="0"/>
        <v>金</v>
      </c>
      <c r="AE21" s="621" t="str">
        <f t="shared" si="0"/>
        <v>土</v>
      </c>
      <c r="AF21" s="622" t="str">
        <f t="shared" si="0"/>
        <v>日</v>
      </c>
      <c r="AG21" s="620" t="str">
        <f>IF(AG20=1,"日",IF(AG20=2,"月",IF(AG20=3,"火",IF(AG20=4,"水",IF(AG20=5,"木",IF(AG20=6,"金","土"))))))</f>
        <v>月</v>
      </c>
      <c r="AH21" s="621" t="str">
        <f t="shared" si="0"/>
        <v>火</v>
      </c>
      <c r="AI21" s="621" t="str">
        <f t="shared" si="0"/>
        <v>水</v>
      </c>
      <c r="AJ21" s="621" t="str">
        <f t="shared" si="0"/>
        <v>木</v>
      </c>
      <c r="AK21" s="621" t="str">
        <f t="shared" si="0"/>
        <v>金</v>
      </c>
      <c r="AL21" s="621" t="str">
        <f t="shared" si="0"/>
        <v>土</v>
      </c>
      <c r="AM21" s="622" t="str">
        <f t="shared" si="0"/>
        <v>日</v>
      </c>
      <c r="AN21" s="620" t="str">
        <f>IF(AN20=1,"日",IF(AN20=2,"月",IF(AN20=3,"火",IF(AN20=4,"水",IF(AN20=5,"木",IF(AN20=6,"金","土"))))))</f>
        <v>月</v>
      </c>
      <c r="AO21" s="621" t="str">
        <f t="shared" si="0"/>
        <v>火</v>
      </c>
      <c r="AP21" s="621" t="str">
        <f t="shared" si="0"/>
        <v>水</v>
      </c>
      <c r="AQ21" s="621" t="str">
        <f t="shared" si="0"/>
        <v>木</v>
      </c>
      <c r="AR21" s="621" t="str">
        <f t="shared" si="0"/>
        <v>金</v>
      </c>
      <c r="AS21" s="621" t="str">
        <f t="shared" si="0"/>
        <v>土</v>
      </c>
      <c r="AT21" s="622" t="str">
        <f t="shared" si="0"/>
        <v>日</v>
      </c>
      <c r="AU21" s="621" t="str">
        <f>IF(AU20=1,"日",IF(AU20=2,"月",IF(AU20=3,"火",IF(AU20=4,"水",IF(AU20=5,"木",IF(AU20=6,"金",IF(AU20=0,"","土")))))))</f>
        <v/>
      </c>
      <c r="AV21" s="621" t="str">
        <f>IF(AV20=1,"日",IF(AV20=2,"月",IF(AV20=3,"火",IF(AV20=4,"水",IF(AV20=5,"木",IF(AV20=6,"金",IF(AV20=0,"","土")))))))</f>
        <v/>
      </c>
      <c r="AW21" s="621" t="str">
        <f>IF(AW20=1,"日",IF(AW20=2,"月",IF(AW20=3,"火",IF(AW20=4,"水",IF(AW20=5,"木",IF(AW20=6,"金",IF(AW20=0,"","土")))))))</f>
        <v/>
      </c>
      <c r="AX21" s="1781"/>
      <c r="AY21" s="1782"/>
      <c r="AZ21" s="1787"/>
      <c r="BA21" s="1788"/>
      <c r="BB21" s="1795"/>
      <c r="BC21" s="1796"/>
      <c r="BD21" s="1796"/>
      <c r="BE21" s="1796"/>
      <c r="BF21" s="1797"/>
    </row>
    <row r="22" spans="2:58" ht="20.25" customHeight="1" x14ac:dyDescent="0.2">
      <c r="B22" s="1749">
        <v>1</v>
      </c>
      <c r="C22" s="1751"/>
      <c r="D22" s="1752"/>
      <c r="E22" s="1753"/>
      <c r="F22" s="623"/>
      <c r="G22" s="1760"/>
      <c r="H22" s="1762"/>
      <c r="I22" s="1763"/>
      <c r="J22" s="1763"/>
      <c r="K22" s="1764"/>
      <c r="L22" s="1768"/>
      <c r="M22" s="1769"/>
      <c r="N22" s="1769"/>
      <c r="O22" s="1770"/>
      <c r="P22" s="1774" t="s">
        <v>1135</v>
      </c>
      <c r="Q22" s="1775"/>
      <c r="R22" s="1776"/>
      <c r="S22" s="690"/>
      <c r="T22" s="691"/>
      <c r="U22" s="691"/>
      <c r="V22" s="691"/>
      <c r="W22" s="691"/>
      <c r="X22" s="691"/>
      <c r="Y22" s="692"/>
      <c r="Z22" s="690"/>
      <c r="AA22" s="691"/>
      <c r="AB22" s="691"/>
      <c r="AC22" s="691"/>
      <c r="AD22" s="691"/>
      <c r="AE22" s="691"/>
      <c r="AF22" s="692"/>
      <c r="AG22" s="690"/>
      <c r="AH22" s="691"/>
      <c r="AI22" s="691"/>
      <c r="AJ22" s="691"/>
      <c r="AK22" s="691"/>
      <c r="AL22" s="691"/>
      <c r="AM22" s="692"/>
      <c r="AN22" s="690"/>
      <c r="AO22" s="691"/>
      <c r="AP22" s="691"/>
      <c r="AQ22" s="691"/>
      <c r="AR22" s="691"/>
      <c r="AS22" s="691"/>
      <c r="AT22" s="692"/>
      <c r="AU22" s="690"/>
      <c r="AV22" s="691"/>
      <c r="AW22" s="691"/>
      <c r="AX22" s="1919"/>
      <c r="AY22" s="1920"/>
      <c r="AZ22" s="1921"/>
      <c r="BA22" s="1922"/>
      <c r="BB22" s="1808"/>
      <c r="BC22" s="1809"/>
      <c r="BD22" s="1809"/>
      <c r="BE22" s="1809"/>
      <c r="BF22" s="1810"/>
    </row>
    <row r="23" spans="2:58" ht="20.25" customHeight="1" x14ac:dyDescent="0.2">
      <c r="B23" s="1750"/>
      <c r="C23" s="1754"/>
      <c r="D23" s="1755"/>
      <c r="E23" s="1756"/>
      <c r="F23" s="627"/>
      <c r="G23" s="1761"/>
      <c r="H23" s="1765"/>
      <c r="I23" s="1766"/>
      <c r="J23" s="1766"/>
      <c r="K23" s="1767"/>
      <c r="L23" s="1771"/>
      <c r="M23" s="1772"/>
      <c r="N23" s="1772"/>
      <c r="O23" s="1773"/>
      <c r="P23" s="1817" t="s">
        <v>1136</v>
      </c>
      <c r="Q23" s="1818"/>
      <c r="R23" s="1819"/>
      <c r="S23" s="628" t="str">
        <f>IF(S22="","",VLOOKUP(S22,'[1]シフト記号表（勤務時間帯）'!$C$6:$K$35,9,FALSE))</f>
        <v/>
      </c>
      <c r="T23" s="629" t="str">
        <f>IF(T22="","",VLOOKUP(T22,'[1]シフト記号表（勤務時間帯）'!$C$6:$K$35,9,FALSE))</f>
        <v/>
      </c>
      <c r="U23" s="629" t="str">
        <f>IF(U22="","",VLOOKUP(U22,'[1]シフト記号表（勤務時間帯）'!$C$6:$K$35,9,FALSE))</f>
        <v/>
      </c>
      <c r="V23" s="629" t="str">
        <f>IF(V22="","",VLOOKUP(V22,'[1]シフト記号表（勤務時間帯）'!$C$6:$K$35,9,FALSE))</f>
        <v/>
      </c>
      <c r="W23" s="629" t="str">
        <f>IF(W22="","",VLOOKUP(W22,'[1]シフト記号表（勤務時間帯）'!$C$6:$K$35,9,FALSE))</f>
        <v/>
      </c>
      <c r="X23" s="629" t="str">
        <f>IF(X22="","",VLOOKUP(X22,'[1]シフト記号表（勤務時間帯）'!$C$6:$K$35,9,FALSE))</f>
        <v/>
      </c>
      <c r="Y23" s="630" t="str">
        <f>IF(Y22="","",VLOOKUP(Y22,'[1]シフト記号表（勤務時間帯）'!$C$6:$K$35,9,FALSE))</f>
        <v/>
      </c>
      <c r="Z23" s="628" t="str">
        <f>IF(Z22="","",VLOOKUP(Z22,'[1]シフト記号表（勤務時間帯）'!$C$6:$K$35,9,FALSE))</f>
        <v/>
      </c>
      <c r="AA23" s="629" t="str">
        <f>IF(AA22="","",VLOOKUP(AA22,'[1]シフト記号表（勤務時間帯）'!$C$6:$K$35,9,FALSE))</f>
        <v/>
      </c>
      <c r="AB23" s="629" t="str">
        <f>IF(AB22="","",VLOOKUP(AB22,'[1]シフト記号表（勤務時間帯）'!$C$6:$K$35,9,FALSE))</f>
        <v/>
      </c>
      <c r="AC23" s="629" t="str">
        <f>IF(AC22="","",VLOOKUP(AC22,'[1]シフト記号表（勤務時間帯）'!$C$6:$K$35,9,FALSE))</f>
        <v/>
      </c>
      <c r="AD23" s="629" t="str">
        <f>IF(AD22="","",VLOOKUP(AD22,'[1]シフト記号表（勤務時間帯）'!$C$6:$K$35,9,FALSE))</f>
        <v/>
      </c>
      <c r="AE23" s="629" t="str">
        <f>IF(AE22="","",VLOOKUP(AE22,'[1]シフト記号表（勤務時間帯）'!$C$6:$K$35,9,FALSE))</f>
        <v/>
      </c>
      <c r="AF23" s="630" t="str">
        <f>IF(AF22="","",VLOOKUP(AF22,'[1]シフト記号表（勤務時間帯）'!$C$6:$K$35,9,FALSE))</f>
        <v/>
      </c>
      <c r="AG23" s="628" t="str">
        <f>IF(AG22="","",VLOOKUP(AG22,'[1]シフト記号表（勤務時間帯）'!$C$6:$K$35,9,FALSE))</f>
        <v/>
      </c>
      <c r="AH23" s="629" t="str">
        <f>IF(AH22="","",VLOOKUP(AH22,'[1]シフト記号表（勤務時間帯）'!$C$6:$K$35,9,FALSE))</f>
        <v/>
      </c>
      <c r="AI23" s="629" t="str">
        <f>IF(AI22="","",VLOOKUP(AI22,'[1]シフト記号表（勤務時間帯）'!$C$6:$K$35,9,FALSE))</f>
        <v/>
      </c>
      <c r="AJ23" s="629" t="str">
        <f>IF(AJ22="","",VLOOKUP(AJ22,'[1]シフト記号表（勤務時間帯）'!$C$6:$K$35,9,FALSE))</f>
        <v/>
      </c>
      <c r="AK23" s="629" t="str">
        <f>IF(AK22="","",VLOOKUP(AK22,'[1]シフト記号表（勤務時間帯）'!$C$6:$K$35,9,FALSE))</f>
        <v/>
      </c>
      <c r="AL23" s="629" t="str">
        <f>IF(AL22="","",VLOOKUP(AL22,'[1]シフト記号表（勤務時間帯）'!$C$6:$K$35,9,FALSE))</f>
        <v/>
      </c>
      <c r="AM23" s="630" t="str">
        <f>IF(AM22="","",VLOOKUP(AM22,'[1]シフト記号表（勤務時間帯）'!$C$6:$K$35,9,FALSE))</f>
        <v/>
      </c>
      <c r="AN23" s="628" t="str">
        <f>IF(AN22="","",VLOOKUP(AN22,'[1]シフト記号表（勤務時間帯）'!$C$6:$K$35,9,FALSE))</f>
        <v/>
      </c>
      <c r="AO23" s="629" t="str">
        <f>IF(AO22="","",VLOOKUP(AO22,'[1]シフト記号表（勤務時間帯）'!$C$6:$K$35,9,FALSE))</f>
        <v/>
      </c>
      <c r="AP23" s="629" t="str">
        <f>IF(AP22="","",VLOOKUP(AP22,'[1]シフト記号表（勤務時間帯）'!$C$6:$K$35,9,FALSE))</f>
        <v/>
      </c>
      <c r="AQ23" s="629" t="str">
        <f>IF(AQ22="","",VLOOKUP(AQ22,'[1]シフト記号表（勤務時間帯）'!$C$6:$K$35,9,FALSE))</f>
        <v/>
      </c>
      <c r="AR23" s="629" t="str">
        <f>IF(AR22="","",VLOOKUP(AR22,'[1]シフト記号表（勤務時間帯）'!$C$6:$K$35,9,FALSE))</f>
        <v/>
      </c>
      <c r="AS23" s="629" t="str">
        <f>IF(AS22="","",VLOOKUP(AS22,'[1]シフト記号表（勤務時間帯）'!$C$6:$K$35,9,FALSE))</f>
        <v/>
      </c>
      <c r="AT23" s="630" t="str">
        <f>IF(AT22="","",VLOOKUP(AT22,'[1]シフト記号表（勤務時間帯）'!$C$6:$K$35,9,FALSE))</f>
        <v/>
      </c>
      <c r="AU23" s="628" t="str">
        <f>IF(AU22="","",VLOOKUP(AU22,'[1]シフト記号表（勤務時間帯）'!$C$6:$K$35,9,FALSE))</f>
        <v/>
      </c>
      <c r="AV23" s="629" t="str">
        <f>IF(AV22="","",VLOOKUP(AV22,'[1]シフト記号表（勤務時間帯）'!$C$6:$K$35,9,FALSE))</f>
        <v/>
      </c>
      <c r="AW23" s="629" t="str">
        <f>IF(AW22="","",VLOOKUP(AW22,'[1]シフト記号表（勤務時間帯）'!$C$6:$K$35,9,FALSE))</f>
        <v/>
      </c>
      <c r="AX23" s="1820">
        <f>IF($BB$3="４週",SUM(S23:AT23),IF($BB$3="暦月",SUM(S23:AW23),""))</f>
        <v>0</v>
      </c>
      <c r="AY23" s="1821"/>
      <c r="AZ23" s="1822">
        <f>IF($BB$3="４週",AX23/4,IF($BB$3="暦月",'勤務体制（100名）'!AX23/('勤務体制（100名）'!$BB$8/7),""))</f>
        <v>0</v>
      </c>
      <c r="BA23" s="1823"/>
      <c r="BB23" s="1811"/>
      <c r="BC23" s="1812"/>
      <c r="BD23" s="1812"/>
      <c r="BE23" s="1812"/>
      <c r="BF23" s="1813"/>
    </row>
    <row r="24" spans="2:58" ht="20.25" customHeight="1" x14ac:dyDescent="0.2">
      <c r="B24" s="1750"/>
      <c r="C24" s="1757"/>
      <c r="D24" s="1758"/>
      <c r="E24" s="1759"/>
      <c r="F24" s="631">
        <f>C22</f>
        <v>0</v>
      </c>
      <c r="G24" s="1761"/>
      <c r="H24" s="1765"/>
      <c r="I24" s="1766"/>
      <c r="J24" s="1766"/>
      <c r="K24" s="1767"/>
      <c r="L24" s="1771"/>
      <c r="M24" s="1772"/>
      <c r="N24" s="1772"/>
      <c r="O24" s="1773"/>
      <c r="P24" s="1824" t="s">
        <v>1137</v>
      </c>
      <c r="Q24" s="1825"/>
      <c r="R24" s="1826"/>
      <c r="S24" s="632" t="str">
        <f>IF(S22="","",VLOOKUP(S22,'[1]シフト記号表（勤務時間帯）'!$C$6:$U$35,19,FALSE))</f>
        <v/>
      </c>
      <c r="T24" s="633" t="str">
        <f>IF(T22="","",VLOOKUP(T22,'[1]シフト記号表（勤務時間帯）'!$C$6:$U$35,19,FALSE))</f>
        <v/>
      </c>
      <c r="U24" s="633" t="str">
        <f>IF(U22="","",VLOOKUP(U22,'[1]シフト記号表（勤務時間帯）'!$C$6:$U$35,19,FALSE))</f>
        <v/>
      </c>
      <c r="V24" s="633" t="str">
        <f>IF(V22="","",VLOOKUP(V22,'[1]シフト記号表（勤務時間帯）'!$C$6:$U$35,19,FALSE))</f>
        <v/>
      </c>
      <c r="W24" s="633" t="str">
        <f>IF(W22="","",VLOOKUP(W22,'[1]シフト記号表（勤務時間帯）'!$C$6:$U$35,19,FALSE))</f>
        <v/>
      </c>
      <c r="X24" s="633" t="str">
        <f>IF(X22="","",VLOOKUP(X22,'[1]シフト記号表（勤務時間帯）'!$C$6:$U$35,19,FALSE))</f>
        <v/>
      </c>
      <c r="Y24" s="634" t="str">
        <f>IF(Y22="","",VLOOKUP(Y22,'[1]シフト記号表（勤務時間帯）'!$C$6:$U$35,19,FALSE))</f>
        <v/>
      </c>
      <c r="Z24" s="632" t="str">
        <f>IF(Z22="","",VLOOKUP(Z22,'[1]シフト記号表（勤務時間帯）'!$C$6:$U$35,19,FALSE))</f>
        <v/>
      </c>
      <c r="AA24" s="633" t="str">
        <f>IF(AA22="","",VLOOKUP(AA22,'[1]シフト記号表（勤務時間帯）'!$C$6:$U$35,19,FALSE))</f>
        <v/>
      </c>
      <c r="AB24" s="633" t="str">
        <f>IF(AB22="","",VLOOKUP(AB22,'[1]シフト記号表（勤務時間帯）'!$C$6:$U$35,19,FALSE))</f>
        <v/>
      </c>
      <c r="AC24" s="633" t="str">
        <f>IF(AC22="","",VLOOKUP(AC22,'[1]シフト記号表（勤務時間帯）'!$C$6:$U$35,19,FALSE))</f>
        <v/>
      </c>
      <c r="AD24" s="633" t="str">
        <f>IF(AD22="","",VLOOKUP(AD22,'[1]シフト記号表（勤務時間帯）'!$C$6:$U$35,19,FALSE))</f>
        <v/>
      </c>
      <c r="AE24" s="633" t="str">
        <f>IF(AE22="","",VLOOKUP(AE22,'[1]シフト記号表（勤務時間帯）'!$C$6:$U$35,19,FALSE))</f>
        <v/>
      </c>
      <c r="AF24" s="634" t="str">
        <f>IF(AF22="","",VLOOKUP(AF22,'[1]シフト記号表（勤務時間帯）'!$C$6:$U$35,19,FALSE))</f>
        <v/>
      </c>
      <c r="AG24" s="632" t="str">
        <f>IF(AG22="","",VLOOKUP(AG22,'[1]シフト記号表（勤務時間帯）'!$C$6:$U$35,19,FALSE))</f>
        <v/>
      </c>
      <c r="AH24" s="633" t="str">
        <f>IF(AH22="","",VLOOKUP(AH22,'[1]シフト記号表（勤務時間帯）'!$C$6:$U$35,19,FALSE))</f>
        <v/>
      </c>
      <c r="AI24" s="633" t="str">
        <f>IF(AI22="","",VLOOKUP(AI22,'[1]シフト記号表（勤務時間帯）'!$C$6:$U$35,19,FALSE))</f>
        <v/>
      </c>
      <c r="AJ24" s="633" t="str">
        <f>IF(AJ22="","",VLOOKUP(AJ22,'[1]シフト記号表（勤務時間帯）'!$C$6:$U$35,19,FALSE))</f>
        <v/>
      </c>
      <c r="AK24" s="633" t="str">
        <f>IF(AK22="","",VLOOKUP(AK22,'[1]シフト記号表（勤務時間帯）'!$C$6:$U$35,19,FALSE))</f>
        <v/>
      </c>
      <c r="AL24" s="633" t="str">
        <f>IF(AL22="","",VLOOKUP(AL22,'[1]シフト記号表（勤務時間帯）'!$C$6:$U$35,19,FALSE))</f>
        <v/>
      </c>
      <c r="AM24" s="634" t="str">
        <f>IF(AM22="","",VLOOKUP(AM22,'[1]シフト記号表（勤務時間帯）'!$C$6:$U$35,19,FALSE))</f>
        <v/>
      </c>
      <c r="AN24" s="632" t="str">
        <f>IF(AN22="","",VLOOKUP(AN22,'[1]シフト記号表（勤務時間帯）'!$C$6:$U$35,19,FALSE))</f>
        <v/>
      </c>
      <c r="AO24" s="633" t="str">
        <f>IF(AO22="","",VLOOKUP(AO22,'[1]シフト記号表（勤務時間帯）'!$C$6:$U$35,19,FALSE))</f>
        <v/>
      </c>
      <c r="AP24" s="633" t="str">
        <f>IF(AP22="","",VLOOKUP(AP22,'[1]シフト記号表（勤務時間帯）'!$C$6:$U$35,19,FALSE))</f>
        <v/>
      </c>
      <c r="AQ24" s="633" t="str">
        <f>IF(AQ22="","",VLOOKUP(AQ22,'[1]シフト記号表（勤務時間帯）'!$C$6:$U$35,19,FALSE))</f>
        <v/>
      </c>
      <c r="AR24" s="633" t="str">
        <f>IF(AR22="","",VLOOKUP(AR22,'[1]シフト記号表（勤務時間帯）'!$C$6:$U$35,19,FALSE))</f>
        <v/>
      </c>
      <c r="AS24" s="633" t="str">
        <f>IF(AS22="","",VLOOKUP(AS22,'[1]シフト記号表（勤務時間帯）'!$C$6:$U$35,19,FALSE))</f>
        <v/>
      </c>
      <c r="AT24" s="634" t="str">
        <f>IF(AT22="","",VLOOKUP(AT22,'[1]シフト記号表（勤務時間帯）'!$C$6:$U$35,19,FALSE))</f>
        <v/>
      </c>
      <c r="AU24" s="632" t="str">
        <f>IF(AU22="","",VLOOKUP(AU22,'[1]シフト記号表（勤務時間帯）'!$C$6:$U$35,19,FALSE))</f>
        <v/>
      </c>
      <c r="AV24" s="633" t="str">
        <f>IF(AV22="","",VLOOKUP(AV22,'[1]シフト記号表（勤務時間帯）'!$C$6:$U$35,19,FALSE))</f>
        <v/>
      </c>
      <c r="AW24" s="633" t="str">
        <f>IF(AW22="","",VLOOKUP(AW22,'[1]シフト記号表（勤務時間帯）'!$C$6:$U$35,19,FALSE))</f>
        <v/>
      </c>
      <c r="AX24" s="1827">
        <f>IF($BB$3="４週",SUM(S24:AT24),IF($BB$3="暦月",SUM(S24:AW24),""))</f>
        <v>0</v>
      </c>
      <c r="AY24" s="1828"/>
      <c r="AZ24" s="1829">
        <f>IF($BB$3="４週",AX24/4,IF($BB$3="暦月",'勤務体制（100名）'!AX24/('勤務体制（100名）'!$BB$8/7),""))</f>
        <v>0</v>
      </c>
      <c r="BA24" s="1830"/>
      <c r="BB24" s="1814"/>
      <c r="BC24" s="1815"/>
      <c r="BD24" s="1815"/>
      <c r="BE24" s="1815"/>
      <c r="BF24" s="1816"/>
    </row>
    <row r="25" spans="2:58" ht="20.25" customHeight="1" x14ac:dyDescent="0.2">
      <c r="B25" s="1750">
        <f>B22+1</f>
        <v>2</v>
      </c>
      <c r="C25" s="1831"/>
      <c r="D25" s="1832"/>
      <c r="E25" s="1833"/>
      <c r="F25" s="635"/>
      <c r="G25" s="1834"/>
      <c r="H25" s="1836"/>
      <c r="I25" s="1766"/>
      <c r="J25" s="1766"/>
      <c r="K25" s="1767"/>
      <c r="L25" s="1837"/>
      <c r="M25" s="1838"/>
      <c r="N25" s="1838"/>
      <c r="O25" s="1839"/>
      <c r="P25" s="1843" t="s">
        <v>1135</v>
      </c>
      <c r="Q25" s="1844"/>
      <c r="R25" s="1845"/>
      <c r="S25" s="690"/>
      <c r="T25" s="691"/>
      <c r="U25" s="691"/>
      <c r="V25" s="691"/>
      <c r="W25" s="691"/>
      <c r="X25" s="691"/>
      <c r="Y25" s="692"/>
      <c r="Z25" s="690"/>
      <c r="AA25" s="691"/>
      <c r="AB25" s="691"/>
      <c r="AC25" s="691"/>
      <c r="AD25" s="691"/>
      <c r="AE25" s="691"/>
      <c r="AF25" s="692"/>
      <c r="AG25" s="690"/>
      <c r="AH25" s="691"/>
      <c r="AI25" s="691"/>
      <c r="AJ25" s="691"/>
      <c r="AK25" s="691"/>
      <c r="AL25" s="691"/>
      <c r="AM25" s="692"/>
      <c r="AN25" s="690"/>
      <c r="AO25" s="691"/>
      <c r="AP25" s="691"/>
      <c r="AQ25" s="691"/>
      <c r="AR25" s="691"/>
      <c r="AS25" s="691"/>
      <c r="AT25" s="692"/>
      <c r="AU25" s="690"/>
      <c r="AV25" s="691"/>
      <c r="AW25" s="691"/>
      <c r="AX25" s="1915"/>
      <c r="AY25" s="1916"/>
      <c r="AZ25" s="1917"/>
      <c r="BA25" s="1918"/>
      <c r="BB25" s="1850"/>
      <c r="BC25" s="1851"/>
      <c r="BD25" s="1851"/>
      <c r="BE25" s="1851"/>
      <c r="BF25" s="1852"/>
    </row>
    <row r="26" spans="2:58" ht="20.25" customHeight="1" x14ac:dyDescent="0.2">
      <c r="B26" s="1750"/>
      <c r="C26" s="1754"/>
      <c r="D26" s="1755"/>
      <c r="E26" s="1756"/>
      <c r="F26" s="627"/>
      <c r="G26" s="1761"/>
      <c r="H26" s="1765"/>
      <c r="I26" s="1766"/>
      <c r="J26" s="1766"/>
      <c r="K26" s="1767"/>
      <c r="L26" s="1771"/>
      <c r="M26" s="1772"/>
      <c r="N26" s="1772"/>
      <c r="O26" s="1773"/>
      <c r="P26" s="1817" t="s">
        <v>1136</v>
      </c>
      <c r="Q26" s="1818"/>
      <c r="R26" s="1819"/>
      <c r="S26" s="628" t="str">
        <f>IF(S25="","",VLOOKUP(S25,'[1]シフト記号表（勤務時間帯）'!$C$6:$K$35,9,FALSE))</f>
        <v/>
      </c>
      <c r="T26" s="629" t="str">
        <f>IF(T25="","",VLOOKUP(T25,'[1]シフト記号表（勤務時間帯）'!$C$6:$K$35,9,FALSE))</f>
        <v/>
      </c>
      <c r="U26" s="629" t="str">
        <f>IF(U25="","",VLOOKUP(U25,'[1]シフト記号表（勤務時間帯）'!$C$6:$K$35,9,FALSE))</f>
        <v/>
      </c>
      <c r="V26" s="629" t="str">
        <f>IF(V25="","",VLOOKUP(V25,'[1]シフト記号表（勤務時間帯）'!$C$6:$K$35,9,FALSE))</f>
        <v/>
      </c>
      <c r="W26" s="629" t="str">
        <f>IF(W25="","",VLOOKUP(W25,'[1]シフト記号表（勤務時間帯）'!$C$6:$K$35,9,FALSE))</f>
        <v/>
      </c>
      <c r="X26" s="629" t="str">
        <f>IF(X25="","",VLOOKUP(X25,'[1]シフト記号表（勤務時間帯）'!$C$6:$K$35,9,FALSE))</f>
        <v/>
      </c>
      <c r="Y26" s="630" t="str">
        <f>IF(Y25="","",VLOOKUP(Y25,'[1]シフト記号表（勤務時間帯）'!$C$6:$K$35,9,FALSE))</f>
        <v/>
      </c>
      <c r="Z26" s="628" t="str">
        <f>IF(Z25="","",VLOOKUP(Z25,'[1]シフト記号表（勤務時間帯）'!$C$6:$K$35,9,FALSE))</f>
        <v/>
      </c>
      <c r="AA26" s="629" t="str">
        <f>IF(AA25="","",VLOOKUP(AA25,'[1]シフト記号表（勤務時間帯）'!$C$6:$K$35,9,FALSE))</f>
        <v/>
      </c>
      <c r="AB26" s="629" t="str">
        <f>IF(AB25="","",VLOOKUP(AB25,'[1]シフト記号表（勤務時間帯）'!$C$6:$K$35,9,FALSE))</f>
        <v/>
      </c>
      <c r="AC26" s="629" t="str">
        <f>IF(AC25="","",VLOOKUP(AC25,'[1]シフト記号表（勤務時間帯）'!$C$6:$K$35,9,FALSE))</f>
        <v/>
      </c>
      <c r="AD26" s="629" t="str">
        <f>IF(AD25="","",VLOOKUP(AD25,'[1]シフト記号表（勤務時間帯）'!$C$6:$K$35,9,FALSE))</f>
        <v/>
      </c>
      <c r="AE26" s="629" t="str">
        <f>IF(AE25="","",VLOOKUP(AE25,'[1]シフト記号表（勤務時間帯）'!$C$6:$K$35,9,FALSE))</f>
        <v/>
      </c>
      <c r="AF26" s="630" t="str">
        <f>IF(AF25="","",VLOOKUP(AF25,'[1]シフト記号表（勤務時間帯）'!$C$6:$K$35,9,FALSE))</f>
        <v/>
      </c>
      <c r="AG26" s="628" t="str">
        <f>IF(AG25="","",VLOOKUP(AG25,'[1]シフト記号表（勤務時間帯）'!$C$6:$K$35,9,FALSE))</f>
        <v/>
      </c>
      <c r="AH26" s="629" t="str">
        <f>IF(AH25="","",VLOOKUP(AH25,'[1]シフト記号表（勤務時間帯）'!$C$6:$K$35,9,FALSE))</f>
        <v/>
      </c>
      <c r="AI26" s="629" t="str">
        <f>IF(AI25="","",VLOOKUP(AI25,'[1]シフト記号表（勤務時間帯）'!$C$6:$K$35,9,FALSE))</f>
        <v/>
      </c>
      <c r="AJ26" s="629" t="str">
        <f>IF(AJ25="","",VLOOKUP(AJ25,'[1]シフト記号表（勤務時間帯）'!$C$6:$K$35,9,FALSE))</f>
        <v/>
      </c>
      <c r="AK26" s="629" t="str">
        <f>IF(AK25="","",VLOOKUP(AK25,'[1]シフト記号表（勤務時間帯）'!$C$6:$K$35,9,FALSE))</f>
        <v/>
      </c>
      <c r="AL26" s="629" t="str">
        <f>IF(AL25="","",VLOOKUP(AL25,'[1]シフト記号表（勤務時間帯）'!$C$6:$K$35,9,FALSE))</f>
        <v/>
      </c>
      <c r="AM26" s="630" t="str">
        <f>IF(AM25="","",VLOOKUP(AM25,'[1]シフト記号表（勤務時間帯）'!$C$6:$K$35,9,FALSE))</f>
        <v/>
      </c>
      <c r="AN26" s="628" t="str">
        <f>IF(AN25="","",VLOOKUP(AN25,'[1]シフト記号表（勤務時間帯）'!$C$6:$K$35,9,FALSE))</f>
        <v/>
      </c>
      <c r="AO26" s="629" t="str">
        <f>IF(AO25="","",VLOOKUP(AO25,'[1]シフト記号表（勤務時間帯）'!$C$6:$K$35,9,FALSE))</f>
        <v/>
      </c>
      <c r="AP26" s="629" t="str">
        <f>IF(AP25="","",VLOOKUP(AP25,'[1]シフト記号表（勤務時間帯）'!$C$6:$K$35,9,FALSE))</f>
        <v/>
      </c>
      <c r="AQ26" s="629" t="str">
        <f>IF(AQ25="","",VLOOKUP(AQ25,'[1]シフト記号表（勤務時間帯）'!$C$6:$K$35,9,FALSE))</f>
        <v/>
      </c>
      <c r="AR26" s="629" t="str">
        <f>IF(AR25="","",VLOOKUP(AR25,'[1]シフト記号表（勤務時間帯）'!$C$6:$K$35,9,FALSE))</f>
        <v/>
      </c>
      <c r="AS26" s="629" t="str">
        <f>IF(AS25="","",VLOOKUP(AS25,'[1]シフト記号表（勤務時間帯）'!$C$6:$K$35,9,FALSE))</f>
        <v/>
      </c>
      <c r="AT26" s="630" t="str">
        <f>IF(AT25="","",VLOOKUP(AT25,'[1]シフト記号表（勤務時間帯）'!$C$6:$K$35,9,FALSE))</f>
        <v/>
      </c>
      <c r="AU26" s="628" t="str">
        <f>IF(AU25="","",VLOOKUP(AU25,'[1]シフト記号表（勤務時間帯）'!$C$6:$K$35,9,FALSE))</f>
        <v/>
      </c>
      <c r="AV26" s="629" t="str">
        <f>IF(AV25="","",VLOOKUP(AV25,'[1]シフト記号表（勤務時間帯）'!$C$6:$K$35,9,FALSE))</f>
        <v/>
      </c>
      <c r="AW26" s="629" t="str">
        <f>IF(AW25="","",VLOOKUP(AW25,'[1]シフト記号表（勤務時間帯）'!$C$6:$K$35,9,FALSE))</f>
        <v/>
      </c>
      <c r="AX26" s="1820">
        <f>IF($BB$3="４週",SUM(S26:AT26),IF($BB$3="暦月",SUM(S26:AW26),""))</f>
        <v>0</v>
      </c>
      <c r="AY26" s="1821"/>
      <c r="AZ26" s="1822">
        <f>IF($BB$3="４週",AX26/4,IF($BB$3="暦月",'勤務体制（100名）'!AX26/('勤務体制（100名）'!$BB$8/7),""))</f>
        <v>0</v>
      </c>
      <c r="BA26" s="1823"/>
      <c r="BB26" s="1811"/>
      <c r="BC26" s="1812"/>
      <c r="BD26" s="1812"/>
      <c r="BE26" s="1812"/>
      <c r="BF26" s="1813"/>
    </row>
    <row r="27" spans="2:58" ht="20.25" customHeight="1" x14ac:dyDescent="0.2">
      <c r="B27" s="1750"/>
      <c r="C27" s="1757"/>
      <c r="D27" s="1758"/>
      <c r="E27" s="1759"/>
      <c r="F27" s="627">
        <f>C25</f>
        <v>0</v>
      </c>
      <c r="G27" s="1835"/>
      <c r="H27" s="1765"/>
      <c r="I27" s="1766"/>
      <c r="J27" s="1766"/>
      <c r="K27" s="1767"/>
      <c r="L27" s="1840"/>
      <c r="M27" s="1841"/>
      <c r="N27" s="1841"/>
      <c r="O27" s="1842"/>
      <c r="P27" s="1824" t="s">
        <v>1137</v>
      </c>
      <c r="Q27" s="1825"/>
      <c r="R27" s="1826"/>
      <c r="S27" s="632" t="str">
        <f>IF(S25="","",VLOOKUP(S25,'[1]シフト記号表（勤務時間帯）'!$C$6:$U$35,19,FALSE))</f>
        <v/>
      </c>
      <c r="T27" s="633" t="str">
        <f>IF(T25="","",VLOOKUP(T25,'[1]シフト記号表（勤務時間帯）'!$C$6:$U$35,19,FALSE))</f>
        <v/>
      </c>
      <c r="U27" s="633" t="str">
        <f>IF(U25="","",VLOOKUP(U25,'[1]シフト記号表（勤務時間帯）'!$C$6:$U$35,19,FALSE))</f>
        <v/>
      </c>
      <c r="V27" s="633" t="str">
        <f>IF(V25="","",VLOOKUP(V25,'[1]シフト記号表（勤務時間帯）'!$C$6:$U$35,19,FALSE))</f>
        <v/>
      </c>
      <c r="W27" s="633" t="str">
        <f>IF(W25="","",VLOOKUP(W25,'[1]シフト記号表（勤務時間帯）'!$C$6:$U$35,19,FALSE))</f>
        <v/>
      </c>
      <c r="X27" s="633" t="str">
        <f>IF(X25="","",VLOOKUP(X25,'[1]シフト記号表（勤務時間帯）'!$C$6:$U$35,19,FALSE))</f>
        <v/>
      </c>
      <c r="Y27" s="634" t="str">
        <f>IF(Y25="","",VLOOKUP(Y25,'[1]シフト記号表（勤務時間帯）'!$C$6:$U$35,19,FALSE))</f>
        <v/>
      </c>
      <c r="Z27" s="632" t="str">
        <f>IF(Z25="","",VLOOKUP(Z25,'[1]シフト記号表（勤務時間帯）'!$C$6:$U$35,19,FALSE))</f>
        <v/>
      </c>
      <c r="AA27" s="633" t="str">
        <f>IF(AA25="","",VLOOKUP(AA25,'[1]シフト記号表（勤務時間帯）'!$C$6:$U$35,19,FALSE))</f>
        <v/>
      </c>
      <c r="AB27" s="633" t="str">
        <f>IF(AB25="","",VLOOKUP(AB25,'[1]シフト記号表（勤務時間帯）'!$C$6:$U$35,19,FALSE))</f>
        <v/>
      </c>
      <c r="AC27" s="633" t="str">
        <f>IF(AC25="","",VLOOKUP(AC25,'[1]シフト記号表（勤務時間帯）'!$C$6:$U$35,19,FALSE))</f>
        <v/>
      </c>
      <c r="AD27" s="633" t="str">
        <f>IF(AD25="","",VLOOKUP(AD25,'[1]シフト記号表（勤務時間帯）'!$C$6:$U$35,19,FALSE))</f>
        <v/>
      </c>
      <c r="AE27" s="633" t="str">
        <f>IF(AE25="","",VLOOKUP(AE25,'[1]シフト記号表（勤務時間帯）'!$C$6:$U$35,19,FALSE))</f>
        <v/>
      </c>
      <c r="AF27" s="634" t="str">
        <f>IF(AF25="","",VLOOKUP(AF25,'[1]シフト記号表（勤務時間帯）'!$C$6:$U$35,19,FALSE))</f>
        <v/>
      </c>
      <c r="AG27" s="632" t="str">
        <f>IF(AG25="","",VLOOKUP(AG25,'[1]シフト記号表（勤務時間帯）'!$C$6:$U$35,19,FALSE))</f>
        <v/>
      </c>
      <c r="AH27" s="633" t="str">
        <f>IF(AH25="","",VLOOKUP(AH25,'[1]シフト記号表（勤務時間帯）'!$C$6:$U$35,19,FALSE))</f>
        <v/>
      </c>
      <c r="AI27" s="633" t="str">
        <f>IF(AI25="","",VLOOKUP(AI25,'[1]シフト記号表（勤務時間帯）'!$C$6:$U$35,19,FALSE))</f>
        <v/>
      </c>
      <c r="AJ27" s="633" t="str">
        <f>IF(AJ25="","",VLOOKUP(AJ25,'[1]シフト記号表（勤務時間帯）'!$C$6:$U$35,19,FALSE))</f>
        <v/>
      </c>
      <c r="AK27" s="633" t="str">
        <f>IF(AK25="","",VLOOKUP(AK25,'[1]シフト記号表（勤務時間帯）'!$C$6:$U$35,19,FALSE))</f>
        <v/>
      </c>
      <c r="AL27" s="633" t="str">
        <f>IF(AL25="","",VLOOKUP(AL25,'[1]シフト記号表（勤務時間帯）'!$C$6:$U$35,19,FALSE))</f>
        <v/>
      </c>
      <c r="AM27" s="634" t="str">
        <f>IF(AM25="","",VLOOKUP(AM25,'[1]シフト記号表（勤務時間帯）'!$C$6:$U$35,19,FALSE))</f>
        <v/>
      </c>
      <c r="AN27" s="632" t="str">
        <f>IF(AN25="","",VLOOKUP(AN25,'[1]シフト記号表（勤務時間帯）'!$C$6:$U$35,19,FALSE))</f>
        <v/>
      </c>
      <c r="AO27" s="633" t="str">
        <f>IF(AO25="","",VLOOKUP(AO25,'[1]シフト記号表（勤務時間帯）'!$C$6:$U$35,19,FALSE))</f>
        <v/>
      </c>
      <c r="AP27" s="633" t="str">
        <f>IF(AP25="","",VLOOKUP(AP25,'[1]シフト記号表（勤務時間帯）'!$C$6:$U$35,19,FALSE))</f>
        <v/>
      </c>
      <c r="AQ27" s="633" t="str">
        <f>IF(AQ25="","",VLOOKUP(AQ25,'[1]シフト記号表（勤務時間帯）'!$C$6:$U$35,19,FALSE))</f>
        <v/>
      </c>
      <c r="AR27" s="633" t="str">
        <f>IF(AR25="","",VLOOKUP(AR25,'[1]シフト記号表（勤務時間帯）'!$C$6:$U$35,19,FALSE))</f>
        <v/>
      </c>
      <c r="AS27" s="633" t="str">
        <f>IF(AS25="","",VLOOKUP(AS25,'[1]シフト記号表（勤務時間帯）'!$C$6:$U$35,19,FALSE))</f>
        <v/>
      </c>
      <c r="AT27" s="634" t="str">
        <f>IF(AT25="","",VLOOKUP(AT25,'[1]シフト記号表（勤務時間帯）'!$C$6:$U$35,19,FALSE))</f>
        <v/>
      </c>
      <c r="AU27" s="632" t="str">
        <f>IF(AU25="","",VLOOKUP(AU25,'[1]シフト記号表（勤務時間帯）'!$C$6:$U$35,19,FALSE))</f>
        <v/>
      </c>
      <c r="AV27" s="633" t="str">
        <f>IF(AV25="","",VLOOKUP(AV25,'[1]シフト記号表（勤務時間帯）'!$C$6:$U$35,19,FALSE))</f>
        <v/>
      </c>
      <c r="AW27" s="633" t="str">
        <f>IF(AW25="","",VLOOKUP(AW25,'[1]シフト記号表（勤務時間帯）'!$C$6:$U$35,19,FALSE))</f>
        <v/>
      </c>
      <c r="AX27" s="1827">
        <f>IF($BB$3="４週",SUM(S27:AT27),IF($BB$3="暦月",SUM(S27:AW27),""))</f>
        <v>0</v>
      </c>
      <c r="AY27" s="1828"/>
      <c r="AZ27" s="1829">
        <f>IF($BB$3="４週",AX27/4,IF($BB$3="暦月",'勤務体制（100名）'!AX27/('勤務体制（100名）'!$BB$8/7),""))</f>
        <v>0</v>
      </c>
      <c r="BA27" s="1830"/>
      <c r="BB27" s="1814"/>
      <c r="BC27" s="1815"/>
      <c r="BD27" s="1815"/>
      <c r="BE27" s="1815"/>
      <c r="BF27" s="1816"/>
    </row>
    <row r="28" spans="2:58" ht="20.25" customHeight="1" x14ac:dyDescent="0.2">
      <c r="B28" s="1750">
        <f>B25+1</f>
        <v>3</v>
      </c>
      <c r="C28" s="1853"/>
      <c r="D28" s="1854"/>
      <c r="E28" s="1855"/>
      <c r="F28" s="635"/>
      <c r="G28" s="1834"/>
      <c r="H28" s="1836"/>
      <c r="I28" s="1766"/>
      <c r="J28" s="1766"/>
      <c r="K28" s="1767"/>
      <c r="L28" s="1837"/>
      <c r="M28" s="1838"/>
      <c r="N28" s="1838"/>
      <c r="O28" s="1839"/>
      <c r="P28" s="1843" t="s">
        <v>1135</v>
      </c>
      <c r="Q28" s="1844"/>
      <c r="R28" s="1845"/>
      <c r="S28" s="690"/>
      <c r="T28" s="691"/>
      <c r="U28" s="691"/>
      <c r="V28" s="691"/>
      <c r="W28" s="691"/>
      <c r="X28" s="691"/>
      <c r="Y28" s="692"/>
      <c r="Z28" s="690"/>
      <c r="AA28" s="691"/>
      <c r="AB28" s="691"/>
      <c r="AC28" s="691"/>
      <c r="AD28" s="691"/>
      <c r="AE28" s="691"/>
      <c r="AF28" s="692"/>
      <c r="AG28" s="690"/>
      <c r="AH28" s="691"/>
      <c r="AI28" s="691"/>
      <c r="AJ28" s="691"/>
      <c r="AK28" s="691"/>
      <c r="AL28" s="691"/>
      <c r="AM28" s="692"/>
      <c r="AN28" s="690"/>
      <c r="AO28" s="691"/>
      <c r="AP28" s="691"/>
      <c r="AQ28" s="691"/>
      <c r="AR28" s="691"/>
      <c r="AS28" s="691"/>
      <c r="AT28" s="692"/>
      <c r="AU28" s="690"/>
      <c r="AV28" s="691"/>
      <c r="AW28" s="691"/>
      <c r="AX28" s="1915"/>
      <c r="AY28" s="1916"/>
      <c r="AZ28" s="1917"/>
      <c r="BA28" s="1918"/>
      <c r="BB28" s="1850"/>
      <c r="BC28" s="1851"/>
      <c r="BD28" s="1851"/>
      <c r="BE28" s="1851"/>
      <c r="BF28" s="1852"/>
    </row>
    <row r="29" spans="2:58" ht="20.25" customHeight="1" x14ac:dyDescent="0.2">
      <c r="B29" s="1750"/>
      <c r="C29" s="1856"/>
      <c r="D29" s="1857"/>
      <c r="E29" s="1858"/>
      <c r="F29" s="627"/>
      <c r="G29" s="1761"/>
      <c r="H29" s="1765"/>
      <c r="I29" s="1766"/>
      <c r="J29" s="1766"/>
      <c r="K29" s="1767"/>
      <c r="L29" s="1771"/>
      <c r="M29" s="1772"/>
      <c r="N29" s="1772"/>
      <c r="O29" s="1773"/>
      <c r="P29" s="1817" t="s">
        <v>1136</v>
      </c>
      <c r="Q29" s="1818"/>
      <c r="R29" s="1819"/>
      <c r="S29" s="628" t="str">
        <f>IF(S28="","",VLOOKUP(S28,'[1]シフト記号表（勤務時間帯）'!$C$6:$K$35,9,FALSE))</f>
        <v/>
      </c>
      <c r="T29" s="629" t="str">
        <f>IF(T28="","",VLOOKUP(T28,'[1]シフト記号表（勤務時間帯）'!$C$6:$K$35,9,FALSE))</f>
        <v/>
      </c>
      <c r="U29" s="629" t="str">
        <f>IF(U28="","",VLOOKUP(U28,'[1]シフト記号表（勤務時間帯）'!$C$6:$K$35,9,FALSE))</f>
        <v/>
      </c>
      <c r="V29" s="629" t="str">
        <f>IF(V28="","",VLOOKUP(V28,'[1]シフト記号表（勤務時間帯）'!$C$6:$K$35,9,FALSE))</f>
        <v/>
      </c>
      <c r="W29" s="629" t="str">
        <f>IF(W28="","",VLOOKUP(W28,'[1]シフト記号表（勤務時間帯）'!$C$6:$K$35,9,FALSE))</f>
        <v/>
      </c>
      <c r="X29" s="629" t="str">
        <f>IF(X28="","",VLOOKUP(X28,'[1]シフト記号表（勤務時間帯）'!$C$6:$K$35,9,FALSE))</f>
        <v/>
      </c>
      <c r="Y29" s="630" t="str">
        <f>IF(Y28="","",VLOOKUP(Y28,'[1]シフト記号表（勤務時間帯）'!$C$6:$K$35,9,FALSE))</f>
        <v/>
      </c>
      <c r="Z29" s="628" t="str">
        <f>IF(Z28="","",VLOOKUP(Z28,'[1]シフト記号表（勤務時間帯）'!$C$6:$K$35,9,FALSE))</f>
        <v/>
      </c>
      <c r="AA29" s="629" t="str">
        <f>IF(AA28="","",VLOOKUP(AA28,'[1]シフト記号表（勤務時間帯）'!$C$6:$K$35,9,FALSE))</f>
        <v/>
      </c>
      <c r="AB29" s="629" t="str">
        <f>IF(AB28="","",VLOOKUP(AB28,'[1]シフト記号表（勤務時間帯）'!$C$6:$K$35,9,FALSE))</f>
        <v/>
      </c>
      <c r="AC29" s="629" t="str">
        <f>IF(AC28="","",VLOOKUP(AC28,'[1]シフト記号表（勤務時間帯）'!$C$6:$K$35,9,FALSE))</f>
        <v/>
      </c>
      <c r="AD29" s="629" t="str">
        <f>IF(AD28="","",VLOOKUP(AD28,'[1]シフト記号表（勤務時間帯）'!$C$6:$K$35,9,FALSE))</f>
        <v/>
      </c>
      <c r="AE29" s="629" t="str">
        <f>IF(AE28="","",VLOOKUP(AE28,'[1]シフト記号表（勤務時間帯）'!$C$6:$K$35,9,FALSE))</f>
        <v/>
      </c>
      <c r="AF29" s="630" t="str">
        <f>IF(AF28="","",VLOOKUP(AF28,'[1]シフト記号表（勤務時間帯）'!$C$6:$K$35,9,FALSE))</f>
        <v/>
      </c>
      <c r="AG29" s="628" t="str">
        <f>IF(AG28="","",VLOOKUP(AG28,'[1]シフト記号表（勤務時間帯）'!$C$6:$K$35,9,FALSE))</f>
        <v/>
      </c>
      <c r="AH29" s="629" t="str">
        <f>IF(AH28="","",VLOOKUP(AH28,'[1]シフト記号表（勤務時間帯）'!$C$6:$K$35,9,FALSE))</f>
        <v/>
      </c>
      <c r="AI29" s="629" t="str">
        <f>IF(AI28="","",VLOOKUP(AI28,'[1]シフト記号表（勤務時間帯）'!$C$6:$K$35,9,FALSE))</f>
        <v/>
      </c>
      <c r="AJ29" s="629" t="str">
        <f>IF(AJ28="","",VLOOKUP(AJ28,'[1]シフト記号表（勤務時間帯）'!$C$6:$K$35,9,FALSE))</f>
        <v/>
      </c>
      <c r="AK29" s="629" t="str">
        <f>IF(AK28="","",VLOOKUP(AK28,'[1]シフト記号表（勤務時間帯）'!$C$6:$K$35,9,FALSE))</f>
        <v/>
      </c>
      <c r="AL29" s="629" t="str">
        <f>IF(AL28="","",VLOOKUP(AL28,'[1]シフト記号表（勤務時間帯）'!$C$6:$K$35,9,FALSE))</f>
        <v/>
      </c>
      <c r="AM29" s="630" t="str">
        <f>IF(AM28="","",VLOOKUP(AM28,'[1]シフト記号表（勤務時間帯）'!$C$6:$K$35,9,FALSE))</f>
        <v/>
      </c>
      <c r="AN29" s="628" t="str">
        <f>IF(AN28="","",VLOOKUP(AN28,'[1]シフト記号表（勤務時間帯）'!$C$6:$K$35,9,FALSE))</f>
        <v/>
      </c>
      <c r="AO29" s="629" t="str">
        <f>IF(AO28="","",VLOOKUP(AO28,'[1]シフト記号表（勤務時間帯）'!$C$6:$K$35,9,FALSE))</f>
        <v/>
      </c>
      <c r="AP29" s="629" t="str">
        <f>IF(AP28="","",VLOOKUP(AP28,'[1]シフト記号表（勤務時間帯）'!$C$6:$K$35,9,FALSE))</f>
        <v/>
      </c>
      <c r="AQ29" s="629" t="str">
        <f>IF(AQ28="","",VLOOKUP(AQ28,'[1]シフト記号表（勤務時間帯）'!$C$6:$K$35,9,FALSE))</f>
        <v/>
      </c>
      <c r="AR29" s="629" t="str">
        <f>IF(AR28="","",VLOOKUP(AR28,'[1]シフト記号表（勤務時間帯）'!$C$6:$K$35,9,FALSE))</f>
        <v/>
      </c>
      <c r="AS29" s="629" t="str">
        <f>IF(AS28="","",VLOOKUP(AS28,'[1]シフト記号表（勤務時間帯）'!$C$6:$K$35,9,FALSE))</f>
        <v/>
      </c>
      <c r="AT29" s="630" t="str">
        <f>IF(AT28="","",VLOOKUP(AT28,'[1]シフト記号表（勤務時間帯）'!$C$6:$K$35,9,FALSE))</f>
        <v/>
      </c>
      <c r="AU29" s="628" t="str">
        <f>IF(AU28="","",VLOOKUP(AU28,'[1]シフト記号表（勤務時間帯）'!$C$6:$K$35,9,FALSE))</f>
        <v/>
      </c>
      <c r="AV29" s="629" t="str">
        <f>IF(AV28="","",VLOOKUP(AV28,'[1]シフト記号表（勤務時間帯）'!$C$6:$K$35,9,FALSE))</f>
        <v/>
      </c>
      <c r="AW29" s="629" t="str">
        <f>IF(AW28="","",VLOOKUP(AW28,'[1]シフト記号表（勤務時間帯）'!$C$6:$K$35,9,FALSE))</f>
        <v/>
      </c>
      <c r="AX29" s="1820">
        <f>IF($BB$3="４週",SUM(S29:AT29),IF($BB$3="暦月",SUM(S29:AW29),""))</f>
        <v>0</v>
      </c>
      <c r="AY29" s="1821"/>
      <c r="AZ29" s="1822">
        <f>IF($BB$3="４週",AX29/4,IF($BB$3="暦月",'勤務体制（100名）'!AX29/('勤務体制（100名）'!$BB$8/7),""))</f>
        <v>0</v>
      </c>
      <c r="BA29" s="1823"/>
      <c r="BB29" s="1811"/>
      <c r="BC29" s="1812"/>
      <c r="BD29" s="1812"/>
      <c r="BE29" s="1812"/>
      <c r="BF29" s="1813"/>
    </row>
    <row r="30" spans="2:58" ht="20.25" customHeight="1" x14ac:dyDescent="0.2">
      <c r="B30" s="1750"/>
      <c r="C30" s="1859"/>
      <c r="D30" s="1860"/>
      <c r="E30" s="1861"/>
      <c r="F30" s="627">
        <f>C28</f>
        <v>0</v>
      </c>
      <c r="G30" s="1835"/>
      <c r="H30" s="1765"/>
      <c r="I30" s="1766"/>
      <c r="J30" s="1766"/>
      <c r="K30" s="1767"/>
      <c r="L30" s="1840"/>
      <c r="M30" s="1841"/>
      <c r="N30" s="1841"/>
      <c r="O30" s="1842"/>
      <c r="P30" s="1824" t="s">
        <v>1137</v>
      </c>
      <c r="Q30" s="1825"/>
      <c r="R30" s="1826"/>
      <c r="S30" s="632" t="str">
        <f>IF(S28="","",VLOOKUP(S28,'[1]シフト記号表（勤務時間帯）'!$C$6:$U$35,19,FALSE))</f>
        <v/>
      </c>
      <c r="T30" s="633" t="str">
        <f>IF(T28="","",VLOOKUP(T28,'[1]シフト記号表（勤務時間帯）'!$C$6:$U$35,19,FALSE))</f>
        <v/>
      </c>
      <c r="U30" s="633" t="str">
        <f>IF(U28="","",VLOOKUP(U28,'[1]シフト記号表（勤務時間帯）'!$C$6:$U$35,19,FALSE))</f>
        <v/>
      </c>
      <c r="V30" s="633" t="str">
        <f>IF(V28="","",VLOOKUP(V28,'[1]シフト記号表（勤務時間帯）'!$C$6:$U$35,19,FALSE))</f>
        <v/>
      </c>
      <c r="W30" s="633" t="str">
        <f>IF(W28="","",VLOOKUP(W28,'[1]シフト記号表（勤務時間帯）'!$C$6:$U$35,19,FALSE))</f>
        <v/>
      </c>
      <c r="X30" s="633" t="str">
        <f>IF(X28="","",VLOOKUP(X28,'[1]シフト記号表（勤務時間帯）'!$C$6:$U$35,19,FALSE))</f>
        <v/>
      </c>
      <c r="Y30" s="634" t="str">
        <f>IF(Y28="","",VLOOKUP(Y28,'[1]シフト記号表（勤務時間帯）'!$C$6:$U$35,19,FALSE))</f>
        <v/>
      </c>
      <c r="Z30" s="632" t="str">
        <f>IF(Z28="","",VLOOKUP(Z28,'[1]シフト記号表（勤務時間帯）'!$C$6:$U$35,19,FALSE))</f>
        <v/>
      </c>
      <c r="AA30" s="633" t="str">
        <f>IF(AA28="","",VLOOKUP(AA28,'[1]シフト記号表（勤務時間帯）'!$C$6:$U$35,19,FALSE))</f>
        <v/>
      </c>
      <c r="AB30" s="633" t="str">
        <f>IF(AB28="","",VLOOKUP(AB28,'[1]シフト記号表（勤務時間帯）'!$C$6:$U$35,19,FALSE))</f>
        <v/>
      </c>
      <c r="AC30" s="633" t="str">
        <f>IF(AC28="","",VLOOKUP(AC28,'[1]シフト記号表（勤務時間帯）'!$C$6:$U$35,19,FALSE))</f>
        <v/>
      </c>
      <c r="AD30" s="633" t="str">
        <f>IF(AD28="","",VLOOKUP(AD28,'[1]シフト記号表（勤務時間帯）'!$C$6:$U$35,19,FALSE))</f>
        <v/>
      </c>
      <c r="AE30" s="633" t="str">
        <f>IF(AE28="","",VLOOKUP(AE28,'[1]シフト記号表（勤務時間帯）'!$C$6:$U$35,19,FALSE))</f>
        <v/>
      </c>
      <c r="AF30" s="634" t="str">
        <f>IF(AF28="","",VLOOKUP(AF28,'[1]シフト記号表（勤務時間帯）'!$C$6:$U$35,19,FALSE))</f>
        <v/>
      </c>
      <c r="AG30" s="632" t="str">
        <f>IF(AG28="","",VLOOKUP(AG28,'[1]シフト記号表（勤務時間帯）'!$C$6:$U$35,19,FALSE))</f>
        <v/>
      </c>
      <c r="AH30" s="633" t="str">
        <f>IF(AH28="","",VLOOKUP(AH28,'[1]シフト記号表（勤務時間帯）'!$C$6:$U$35,19,FALSE))</f>
        <v/>
      </c>
      <c r="AI30" s="633" t="str">
        <f>IF(AI28="","",VLOOKUP(AI28,'[1]シフト記号表（勤務時間帯）'!$C$6:$U$35,19,FALSE))</f>
        <v/>
      </c>
      <c r="AJ30" s="633" t="str">
        <f>IF(AJ28="","",VLOOKUP(AJ28,'[1]シフト記号表（勤務時間帯）'!$C$6:$U$35,19,FALSE))</f>
        <v/>
      </c>
      <c r="AK30" s="633" t="str">
        <f>IF(AK28="","",VLOOKUP(AK28,'[1]シフト記号表（勤務時間帯）'!$C$6:$U$35,19,FALSE))</f>
        <v/>
      </c>
      <c r="AL30" s="633" t="str">
        <f>IF(AL28="","",VLOOKUP(AL28,'[1]シフト記号表（勤務時間帯）'!$C$6:$U$35,19,FALSE))</f>
        <v/>
      </c>
      <c r="AM30" s="634" t="str">
        <f>IF(AM28="","",VLOOKUP(AM28,'[1]シフト記号表（勤務時間帯）'!$C$6:$U$35,19,FALSE))</f>
        <v/>
      </c>
      <c r="AN30" s="632" t="str">
        <f>IF(AN28="","",VLOOKUP(AN28,'[1]シフト記号表（勤務時間帯）'!$C$6:$U$35,19,FALSE))</f>
        <v/>
      </c>
      <c r="AO30" s="633" t="str">
        <f>IF(AO28="","",VLOOKUP(AO28,'[1]シフト記号表（勤務時間帯）'!$C$6:$U$35,19,FALSE))</f>
        <v/>
      </c>
      <c r="AP30" s="633" t="str">
        <f>IF(AP28="","",VLOOKUP(AP28,'[1]シフト記号表（勤務時間帯）'!$C$6:$U$35,19,FALSE))</f>
        <v/>
      </c>
      <c r="AQ30" s="633" t="str">
        <f>IF(AQ28="","",VLOOKUP(AQ28,'[1]シフト記号表（勤務時間帯）'!$C$6:$U$35,19,FALSE))</f>
        <v/>
      </c>
      <c r="AR30" s="633" t="str">
        <f>IF(AR28="","",VLOOKUP(AR28,'[1]シフト記号表（勤務時間帯）'!$C$6:$U$35,19,FALSE))</f>
        <v/>
      </c>
      <c r="AS30" s="633" t="str">
        <f>IF(AS28="","",VLOOKUP(AS28,'[1]シフト記号表（勤務時間帯）'!$C$6:$U$35,19,FALSE))</f>
        <v/>
      </c>
      <c r="AT30" s="634" t="str">
        <f>IF(AT28="","",VLOOKUP(AT28,'[1]シフト記号表（勤務時間帯）'!$C$6:$U$35,19,FALSE))</f>
        <v/>
      </c>
      <c r="AU30" s="632" t="str">
        <f>IF(AU28="","",VLOOKUP(AU28,'[1]シフト記号表（勤務時間帯）'!$C$6:$U$35,19,FALSE))</f>
        <v/>
      </c>
      <c r="AV30" s="633" t="str">
        <f>IF(AV28="","",VLOOKUP(AV28,'[1]シフト記号表（勤務時間帯）'!$C$6:$U$35,19,FALSE))</f>
        <v/>
      </c>
      <c r="AW30" s="633" t="str">
        <f>IF(AW28="","",VLOOKUP(AW28,'[1]シフト記号表（勤務時間帯）'!$C$6:$U$35,19,FALSE))</f>
        <v/>
      </c>
      <c r="AX30" s="1827">
        <f>IF($BB$3="４週",SUM(S30:AT30),IF($BB$3="暦月",SUM(S30:AW30),""))</f>
        <v>0</v>
      </c>
      <c r="AY30" s="1828"/>
      <c r="AZ30" s="1829">
        <f>IF($BB$3="４週",AX30/4,IF($BB$3="暦月",'勤務体制（100名）'!AX30/('勤務体制（100名）'!$BB$8/7),""))</f>
        <v>0</v>
      </c>
      <c r="BA30" s="1830"/>
      <c r="BB30" s="1814"/>
      <c r="BC30" s="1815"/>
      <c r="BD30" s="1815"/>
      <c r="BE30" s="1815"/>
      <c r="BF30" s="1816"/>
    </row>
    <row r="31" spans="2:58" ht="20.25" customHeight="1" x14ac:dyDescent="0.2">
      <c r="B31" s="1750">
        <f>B28+1</f>
        <v>4</v>
      </c>
      <c r="C31" s="1853"/>
      <c r="D31" s="1854"/>
      <c r="E31" s="1855"/>
      <c r="F31" s="635"/>
      <c r="G31" s="1834"/>
      <c r="H31" s="1836"/>
      <c r="I31" s="1766"/>
      <c r="J31" s="1766"/>
      <c r="K31" s="1767"/>
      <c r="L31" s="1837"/>
      <c r="M31" s="1838"/>
      <c r="N31" s="1838"/>
      <c r="O31" s="1839"/>
      <c r="P31" s="1843" t="s">
        <v>1135</v>
      </c>
      <c r="Q31" s="1844"/>
      <c r="R31" s="1845"/>
      <c r="S31" s="690"/>
      <c r="T31" s="691"/>
      <c r="U31" s="691"/>
      <c r="V31" s="691"/>
      <c r="W31" s="691"/>
      <c r="X31" s="691"/>
      <c r="Y31" s="692"/>
      <c r="Z31" s="690"/>
      <c r="AA31" s="691"/>
      <c r="AB31" s="691"/>
      <c r="AC31" s="691"/>
      <c r="AD31" s="691"/>
      <c r="AE31" s="691"/>
      <c r="AF31" s="692"/>
      <c r="AG31" s="690"/>
      <c r="AH31" s="691"/>
      <c r="AI31" s="691"/>
      <c r="AJ31" s="691"/>
      <c r="AK31" s="691"/>
      <c r="AL31" s="691"/>
      <c r="AM31" s="692"/>
      <c r="AN31" s="690"/>
      <c r="AO31" s="691"/>
      <c r="AP31" s="691"/>
      <c r="AQ31" s="691"/>
      <c r="AR31" s="691"/>
      <c r="AS31" s="691"/>
      <c r="AT31" s="692"/>
      <c r="AU31" s="690"/>
      <c r="AV31" s="691"/>
      <c r="AW31" s="691"/>
      <c r="AX31" s="1915"/>
      <c r="AY31" s="1916"/>
      <c r="AZ31" s="1917"/>
      <c r="BA31" s="1918"/>
      <c r="BB31" s="1850"/>
      <c r="BC31" s="1851"/>
      <c r="BD31" s="1851"/>
      <c r="BE31" s="1851"/>
      <c r="BF31" s="1852"/>
    </row>
    <row r="32" spans="2:58" ht="20.25" customHeight="1" x14ac:dyDescent="0.2">
      <c r="B32" s="1750"/>
      <c r="C32" s="1856"/>
      <c r="D32" s="1857"/>
      <c r="E32" s="1858"/>
      <c r="F32" s="627"/>
      <c r="G32" s="1761"/>
      <c r="H32" s="1765"/>
      <c r="I32" s="1766"/>
      <c r="J32" s="1766"/>
      <c r="K32" s="1767"/>
      <c r="L32" s="1771"/>
      <c r="M32" s="1772"/>
      <c r="N32" s="1772"/>
      <c r="O32" s="1773"/>
      <c r="P32" s="1817" t="s">
        <v>1136</v>
      </c>
      <c r="Q32" s="1818"/>
      <c r="R32" s="1819"/>
      <c r="S32" s="628" t="str">
        <f>IF(S31="","",VLOOKUP(S31,'[1]シフト記号表（勤務時間帯）'!$C$6:$K$35,9,FALSE))</f>
        <v/>
      </c>
      <c r="T32" s="629" t="str">
        <f>IF(T31="","",VLOOKUP(T31,'[1]シフト記号表（勤務時間帯）'!$C$6:$K$35,9,FALSE))</f>
        <v/>
      </c>
      <c r="U32" s="629" t="str">
        <f>IF(U31="","",VLOOKUP(U31,'[1]シフト記号表（勤務時間帯）'!$C$6:$K$35,9,FALSE))</f>
        <v/>
      </c>
      <c r="V32" s="629" t="str">
        <f>IF(V31="","",VLOOKUP(V31,'[1]シフト記号表（勤務時間帯）'!$C$6:$K$35,9,FALSE))</f>
        <v/>
      </c>
      <c r="W32" s="629" t="str">
        <f>IF(W31="","",VLOOKUP(W31,'[1]シフト記号表（勤務時間帯）'!$C$6:$K$35,9,FALSE))</f>
        <v/>
      </c>
      <c r="X32" s="629" t="str">
        <f>IF(X31="","",VLOOKUP(X31,'[1]シフト記号表（勤務時間帯）'!$C$6:$K$35,9,FALSE))</f>
        <v/>
      </c>
      <c r="Y32" s="630" t="str">
        <f>IF(Y31="","",VLOOKUP(Y31,'[1]シフト記号表（勤務時間帯）'!$C$6:$K$35,9,FALSE))</f>
        <v/>
      </c>
      <c r="Z32" s="628" t="str">
        <f>IF(Z31="","",VLOOKUP(Z31,'[1]シフト記号表（勤務時間帯）'!$C$6:$K$35,9,FALSE))</f>
        <v/>
      </c>
      <c r="AA32" s="629" t="str">
        <f>IF(AA31="","",VLOOKUP(AA31,'[1]シフト記号表（勤務時間帯）'!$C$6:$K$35,9,FALSE))</f>
        <v/>
      </c>
      <c r="AB32" s="629" t="str">
        <f>IF(AB31="","",VLOOKUP(AB31,'[1]シフト記号表（勤務時間帯）'!$C$6:$K$35,9,FALSE))</f>
        <v/>
      </c>
      <c r="AC32" s="629" t="str">
        <f>IF(AC31="","",VLOOKUP(AC31,'[1]シフト記号表（勤務時間帯）'!$C$6:$K$35,9,FALSE))</f>
        <v/>
      </c>
      <c r="AD32" s="629" t="str">
        <f>IF(AD31="","",VLOOKUP(AD31,'[1]シフト記号表（勤務時間帯）'!$C$6:$K$35,9,FALSE))</f>
        <v/>
      </c>
      <c r="AE32" s="629" t="str">
        <f>IF(AE31="","",VLOOKUP(AE31,'[1]シフト記号表（勤務時間帯）'!$C$6:$K$35,9,FALSE))</f>
        <v/>
      </c>
      <c r="AF32" s="630" t="str">
        <f>IF(AF31="","",VLOOKUP(AF31,'[1]シフト記号表（勤務時間帯）'!$C$6:$K$35,9,FALSE))</f>
        <v/>
      </c>
      <c r="AG32" s="628" t="str">
        <f>IF(AG31="","",VLOOKUP(AG31,'[1]シフト記号表（勤務時間帯）'!$C$6:$K$35,9,FALSE))</f>
        <v/>
      </c>
      <c r="AH32" s="629" t="str">
        <f>IF(AH31="","",VLOOKUP(AH31,'[1]シフト記号表（勤務時間帯）'!$C$6:$K$35,9,FALSE))</f>
        <v/>
      </c>
      <c r="AI32" s="629" t="str">
        <f>IF(AI31="","",VLOOKUP(AI31,'[1]シフト記号表（勤務時間帯）'!$C$6:$K$35,9,FALSE))</f>
        <v/>
      </c>
      <c r="AJ32" s="629" t="str">
        <f>IF(AJ31="","",VLOOKUP(AJ31,'[1]シフト記号表（勤務時間帯）'!$C$6:$K$35,9,FALSE))</f>
        <v/>
      </c>
      <c r="AK32" s="629" t="str">
        <f>IF(AK31="","",VLOOKUP(AK31,'[1]シフト記号表（勤務時間帯）'!$C$6:$K$35,9,FALSE))</f>
        <v/>
      </c>
      <c r="AL32" s="629" t="str">
        <f>IF(AL31="","",VLOOKUP(AL31,'[1]シフト記号表（勤務時間帯）'!$C$6:$K$35,9,FALSE))</f>
        <v/>
      </c>
      <c r="AM32" s="630" t="str">
        <f>IF(AM31="","",VLOOKUP(AM31,'[1]シフト記号表（勤務時間帯）'!$C$6:$K$35,9,FALSE))</f>
        <v/>
      </c>
      <c r="AN32" s="628" t="str">
        <f>IF(AN31="","",VLOOKUP(AN31,'[1]シフト記号表（勤務時間帯）'!$C$6:$K$35,9,FALSE))</f>
        <v/>
      </c>
      <c r="AO32" s="629" t="str">
        <f>IF(AO31="","",VLOOKUP(AO31,'[1]シフト記号表（勤務時間帯）'!$C$6:$K$35,9,FALSE))</f>
        <v/>
      </c>
      <c r="AP32" s="629" t="str">
        <f>IF(AP31="","",VLOOKUP(AP31,'[1]シフト記号表（勤務時間帯）'!$C$6:$K$35,9,FALSE))</f>
        <v/>
      </c>
      <c r="AQ32" s="629" t="str">
        <f>IF(AQ31="","",VLOOKUP(AQ31,'[1]シフト記号表（勤務時間帯）'!$C$6:$K$35,9,FALSE))</f>
        <v/>
      </c>
      <c r="AR32" s="629" t="str">
        <f>IF(AR31="","",VLOOKUP(AR31,'[1]シフト記号表（勤務時間帯）'!$C$6:$K$35,9,FALSE))</f>
        <v/>
      </c>
      <c r="AS32" s="629" t="str">
        <f>IF(AS31="","",VLOOKUP(AS31,'[1]シフト記号表（勤務時間帯）'!$C$6:$K$35,9,FALSE))</f>
        <v/>
      </c>
      <c r="AT32" s="630" t="str">
        <f>IF(AT31="","",VLOOKUP(AT31,'[1]シフト記号表（勤務時間帯）'!$C$6:$K$35,9,FALSE))</f>
        <v/>
      </c>
      <c r="AU32" s="628" t="str">
        <f>IF(AU31="","",VLOOKUP(AU31,'[1]シフト記号表（勤務時間帯）'!$C$6:$K$35,9,FALSE))</f>
        <v/>
      </c>
      <c r="AV32" s="629" t="str">
        <f>IF(AV31="","",VLOOKUP(AV31,'[1]シフト記号表（勤務時間帯）'!$C$6:$K$35,9,FALSE))</f>
        <v/>
      </c>
      <c r="AW32" s="629" t="str">
        <f>IF(AW31="","",VLOOKUP(AW31,'[1]シフト記号表（勤務時間帯）'!$C$6:$K$35,9,FALSE))</f>
        <v/>
      </c>
      <c r="AX32" s="1820">
        <f>IF($BB$3="４週",SUM(S32:AT32),IF($BB$3="暦月",SUM(S32:AW32),""))</f>
        <v>0</v>
      </c>
      <c r="AY32" s="1821"/>
      <c r="AZ32" s="1822">
        <f>IF($BB$3="４週",AX32/4,IF($BB$3="暦月",'勤務体制（100名）'!AX32/('勤務体制（100名）'!$BB$8/7),""))</f>
        <v>0</v>
      </c>
      <c r="BA32" s="1823"/>
      <c r="BB32" s="1811"/>
      <c r="BC32" s="1812"/>
      <c r="BD32" s="1812"/>
      <c r="BE32" s="1812"/>
      <c r="BF32" s="1813"/>
    </row>
    <row r="33" spans="2:58" ht="20.25" customHeight="1" x14ac:dyDescent="0.2">
      <c r="B33" s="1750"/>
      <c r="C33" s="1859"/>
      <c r="D33" s="1860"/>
      <c r="E33" s="1861"/>
      <c r="F33" s="627">
        <f>C31</f>
        <v>0</v>
      </c>
      <c r="G33" s="1835"/>
      <c r="H33" s="1765"/>
      <c r="I33" s="1766"/>
      <c r="J33" s="1766"/>
      <c r="K33" s="1767"/>
      <c r="L33" s="1840"/>
      <c r="M33" s="1841"/>
      <c r="N33" s="1841"/>
      <c r="O33" s="1842"/>
      <c r="P33" s="1824" t="s">
        <v>1137</v>
      </c>
      <c r="Q33" s="1825"/>
      <c r="R33" s="1826"/>
      <c r="S33" s="632" t="str">
        <f>IF(S31="","",VLOOKUP(S31,'[1]シフト記号表（勤務時間帯）'!$C$6:$U$35,19,FALSE))</f>
        <v/>
      </c>
      <c r="T33" s="633" t="str">
        <f>IF(T31="","",VLOOKUP(T31,'[1]シフト記号表（勤務時間帯）'!$C$6:$U$35,19,FALSE))</f>
        <v/>
      </c>
      <c r="U33" s="633" t="str">
        <f>IF(U31="","",VLOOKUP(U31,'[1]シフト記号表（勤務時間帯）'!$C$6:$U$35,19,FALSE))</f>
        <v/>
      </c>
      <c r="V33" s="633" t="str">
        <f>IF(V31="","",VLOOKUP(V31,'[1]シフト記号表（勤務時間帯）'!$C$6:$U$35,19,FALSE))</f>
        <v/>
      </c>
      <c r="W33" s="633" t="str">
        <f>IF(W31="","",VLOOKUP(W31,'[1]シフト記号表（勤務時間帯）'!$C$6:$U$35,19,FALSE))</f>
        <v/>
      </c>
      <c r="X33" s="633" t="str">
        <f>IF(X31="","",VLOOKUP(X31,'[1]シフト記号表（勤務時間帯）'!$C$6:$U$35,19,FALSE))</f>
        <v/>
      </c>
      <c r="Y33" s="634" t="str">
        <f>IF(Y31="","",VLOOKUP(Y31,'[1]シフト記号表（勤務時間帯）'!$C$6:$U$35,19,FALSE))</f>
        <v/>
      </c>
      <c r="Z33" s="632" t="str">
        <f>IF(Z31="","",VLOOKUP(Z31,'[1]シフト記号表（勤務時間帯）'!$C$6:$U$35,19,FALSE))</f>
        <v/>
      </c>
      <c r="AA33" s="633" t="str">
        <f>IF(AA31="","",VLOOKUP(AA31,'[1]シフト記号表（勤務時間帯）'!$C$6:$U$35,19,FALSE))</f>
        <v/>
      </c>
      <c r="AB33" s="633" t="str">
        <f>IF(AB31="","",VLOOKUP(AB31,'[1]シフト記号表（勤務時間帯）'!$C$6:$U$35,19,FALSE))</f>
        <v/>
      </c>
      <c r="AC33" s="633" t="str">
        <f>IF(AC31="","",VLOOKUP(AC31,'[1]シフト記号表（勤務時間帯）'!$C$6:$U$35,19,FALSE))</f>
        <v/>
      </c>
      <c r="AD33" s="633" t="str">
        <f>IF(AD31="","",VLOOKUP(AD31,'[1]シフト記号表（勤務時間帯）'!$C$6:$U$35,19,FALSE))</f>
        <v/>
      </c>
      <c r="AE33" s="633" t="str">
        <f>IF(AE31="","",VLOOKUP(AE31,'[1]シフト記号表（勤務時間帯）'!$C$6:$U$35,19,FALSE))</f>
        <v/>
      </c>
      <c r="AF33" s="634" t="str">
        <f>IF(AF31="","",VLOOKUP(AF31,'[1]シフト記号表（勤務時間帯）'!$C$6:$U$35,19,FALSE))</f>
        <v/>
      </c>
      <c r="AG33" s="632" t="str">
        <f>IF(AG31="","",VLOOKUP(AG31,'[1]シフト記号表（勤務時間帯）'!$C$6:$U$35,19,FALSE))</f>
        <v/>
      </c>
      <c r="AH33" s="633" t="str">
        <f>IF(AH31="","",VLOOKUP(AH31,'[1]シフト記号表（勤務時間帯）'!$C$6:$U$35,19,FALSE))</f>
        <v/>
      </c>
      <c r="AI33" s="633" t="str">
        <f>IF(AI31="","",VLOOKUP(AI31,'[1]シフト記号表（勤務時間帯）'!$C$6:$U$35,19,FALSE))</f>
        <v/>
      </c>
      <c r="AJ33" s="633" t="str">
        <f>IF(AJ31="","",VLOOKUP(AJ31,'[1]シフト記号表（勤務時間帯）'!$C$6:$U$35,19,FALSE))</f>
        <v/>
      </c>
      <c r="AK33" s="633" t="str">
        <f>IF(AK31="","",VLOOKUP(AK31,'[1]シフト記号表（勤務時間帯）'!$C$6:$U$35,19,FALSE))</f>
        <v/>
      </c>
      <c r="AL33" s="633" t="str">
        <f>IF(AL31="","",VLOOKUP(AL31,'[1]シフト記号表（勤務時間帯）'!$C$6:$U$35,19,FALSE))</f>
        <v/>
      </c>
      <c r="AM33" s="634" t="str">
        <f>IF(AM31="","",VLOOKUP(AM31,'[1]シフト記号表（勤務時間帯）'!$C$6:$U$35,19,FALSE))</f>
        <v/>
      </c>
      <c r="AN33" s="632" t="str">
        <f>IF(AN31="","",VLOOKUP(AN31,'[1]シフト記号表（勤務時間帯）'!$C$6:$U$35,19,FALSE))</f>
        <v/>
      </c>
      <c r="AO33" s="633" t="str">
        <f>IF(AO31="","",VLOOKUP(AO31,'[1]シフト記号表（勤務時間帯）'!$C$6:$U$35,19,FALSE))</f>
        <v/>
      </c>
      <c r="AP33" s="633" t="str">
        <f>IF(AP31="","",VLOOKUP(AP31,'[1]シフト記号表（勤務時間帯）'!$C$6:$U$35,19,FALSE))</f>
        <v/>
      </c>
      <c r="AQ33" s="633" t="str">
        <f>IF(AQ31="","",VLOOKUP(AQ31,'[1]シフト記号表（勤務時間帯）'!$C$6:$U$35,19,FALSE))</f>
        <v/>
      </c>
      <c r="AR33" s="633" t="str">
        <f>IF(AR31="","",VLOOKUP(AR31,'[1]シフト記号表（勤務時間帯）'!$C$6:$U$35,19,FALSE))</f>
        <v/>
      </c>
      <c r="AS33" s="633" t="str">
        <f>IF(AS31="","",VLOOKUP(AS31,'[1]シフト記号表（勤務時間帯）'!$C$6:$U$35,19,FALSE))</f>
        <v/>
      </c>
      <c r="AT33" s="634" t="str">
        <f>IF(AT31="","",VLOOKUP(AT31,'[1]シフト記号表（勤務時間帯）'!$C$6:$U$35,19,FALSE))</f>
        <v/>
      </c>
      <c r="AU33" s="632" t="str">
        <f>IF(AU31="","",VLOOKUP(AU31,'[1]シフト記号表（勤務時間帯）'!$C$6:$U$35,19,FALSE))</f>
        <v/>
      </c>
      <c r="AV33" s="633" t="str">
        <f>IF(AV31="","",VLOOKUP(AV31,'[1]シフト記号表（勤務時間帯）'!$C$6:$U$35,19,FALSE))</f>
        <v/>
      </c>
      <c r="AW33" s="633" t="str">
        <f>IF(AW31="","",VLOOKUP(AW31,'[1]シフト記号表（勤務時間帯）'!$C$6:$U$35,19,FALSE))</f>
        <v/>
      </c>
      <c r="AX33" s="1827">
        <f>IF($BB$3="４週",SUM(S33:AT33),IF($BB$3="暦月",SUM(S33:AW33),""))</f>
        <v>0</v>
      </c>
      <c r="AY33" s="1828"/>
      <c r="AZ33" s="1829">
        <f>IF($BB$3="４週",AX33/4,IF($BB$3="暦月",'勤務体制（100名）'!AX33/('勤務体制（100名）'!$BB$8/7),""))</f>
        <v>0</v>
      </c>
      <c r="BA33" s="1830"/>
      <c r="BB33" s="1814"/>
      <c r="BC33" s="1815"/>
      <c r="BD33" s="1815"/>
      <c r="BE33" s="1815"/>
      <c r="BF33" s="1816"/>
    </row>
    <row r="34" spans="2:58" ht="20.25" customHeight="1" x14ac:dyDescent="0.2">
      <c r="B34" s="1750">
        <f>B31+1</f>
        <v>5</v>
      </c>
      <c r="C34" s="1853"/>
      <c r="D34" s="1854"/>
      <c r="E34" s="1855"/>
      <c r="F34" s="635"/>
      <c r="G34" s="1834"/>
      <c r="H34" s="1836"/>
      <c r="I34" s="1766"/>
      <c r="J34" s="1766"/>
      <c r="K34" s="1767"/>
      <c r="L34" s="1837"/>
      <c r="M34" s="1838"/>
      <c r="N34" s="1838"/>
      <c r="O34" s="1839"/>
      <c r="P34" s="1843" t="s">
        <v>1135</v>
      </c>
      <c r="Q34" s="1844"/>
      <c r="R34" s="1845"/>
      <c r="S34" s="690"/>
      <c r="T34" s="691"/>
      <c r="U34" s="691"/>
      <c r="V34" s="691"/>
      <c r="W34" s="691"/>
      <c r="X34" s="691"/>
      <c r="Y34" s="692"/>
      <c r="Z34" s="690"/>
      <c r="AA34" s="691"/>
      <c r="AB34" s="691"/>
      <c r="AC34" s="691"/>
      <c r="AD34" s="691"/>
      <c r="AE34" s="691"/>
      <c r="AF34" s="692"/>
      <c r="AG34" s="690"/>
      <c r="AH34" s="691"/>
      <c r="AI34" s="691"/>
      <c r="AJ34" s="691"/>
      <c r="AK34" s="691"/>
      <c r="AL34" s="691"/>
      <c r="AM34" s="692"/>
      <c r="AN34" s="690"/>
      <c r="AO34" s="691"/>
      <c r="AP34" s="691"/>
      <c r="AQ34" s="691"/>
      <c r="AR34" s="691"/>
      <c r="AS34" s="691"/>
      <c r="AT34" s="692"/>
      <c r="AU34" s="690"/>
      <c r="AV34" s="691"/>
      <c r="AW34" s="691"/>
      <c r="AX34" s="1915"/>
      <c r="AY34" s="1916"/>
      <c r="AZ34" s="1917"/>
      <c r="BA34" s="1918"/>
      <c r="BB34" s="1850"/>
      <c r="BC34" s="1851"/>
      <c r="BD34" s="1851"/>
      <c r="BE34" s="1851"/>
      <c r="BF34" s="1852"/>
    </row>
    <row r="35" spans="2:58" ht="20.25" customHeight="1" x14ac:dyDescent="0.2">
      <c r="B35" s="1750"/>
      <c r="C35" s="1856"/>
      <c r="D35" s="1857"/>
      <c r="E35" s="1858"/>
      <c r="F35" s="627"/>
      <c r="G35" s="1761"/>
      <c r="H35" s="1765"/>
      <c r="I35" s="1766"/>
      <c r="J35" s="1766"/>
      <c r="K35" s="1767"/>
      <c r="L35" s="1771"/>
      <c r="M35" s="1772"/>
      <c r="N35" s="1772"/>
      <c r="O35" s="1773"/>
      <c r="P35" s="1817" t="s">
        <v>1136</v>
      </c>
      <c r="Q35" s="1818"/>
      <c r="R35" s="1819"/>
      <c r="S35" s="628" t="str">
        <f>IF(S34="","",VLOOKUP(S34,'[1]シフト記号表（勤務時間帯）'!$C$6:$K$35,9,FALSE))</f>
        <v/>
      </c>
      <c r="T35" s="629" t="str">
        <f>IF(T34="","",VLOOKUP(T34,'[1]シフト記号表（勤務時間帯）'!$C$6:$K$35,9,FALSE))</f>
        <v/>
      </c>
      <c r="U35" s="629" t="str">
        <f>IF(U34="","",VLOOKUP(U34,'[1]シフト記号表（勤務時間帯）'!$C$6:$K$35,9,FALSE))</f>
        <v/>
      </c>
      <c r="V35" s="629" t="str">
        <f>IF(V34="","",VLOOKUP(V34,'[1]シフト記号表（勤務時間帯）'!$C$6:$K$35,9,FALSE))</f>
        <v/>
      </c>
      <c r="W35" s="629" t="str">
        <f>IF(W34="","",VLOOKUP(W34,'[1]シフト記号表（勤務時間帯）'!$C$6:$K$35,9,FALSE))</f>
        <v/>
      </c>
      <c r="X35" s="629" t="str">
        <f>IF(X34="","",VLOOKUP(X34,'[1]シフト記号表（勤務時間帯）'!$C$6:$K$35,9,FALSE))</f>
        <v/>
      </c>
      <c r="Y35" s="630" t="str">
        <f>IF(Y34="","",VLOOKUP(Y34,'[1]シフト記号表（勤務時間帯）'!$C$6:$K$35,9,FALSE))</f>
        <v/>
      </c>
      <c r="Z35" s="628" t="str">
        <f>IF(Z34="","",VLOOKUP(Z34,'[1]シフト記号表（勤務時間帯）'!$C$6:$K$35,9,FALSE))</f>
        <v/>
      </c>
      <c r="AA35" s="629" t="str">
        <f>IF(AA34="","",VLOOKUP(AA34,'[1]シフト記号表（勤務時間帯）'!$C$6:$K$35,9,FALSE))</f>
        <v/>
      </c>
      <c r="AB35" s="629" t="str">
        <f>IF(AB34="","",VLOOKUP(AB34,'[1]シフト記号表（勤務時間帯）'!$C$6:$K$35,9,FALSE))</f>
        <v/>
      </c>
      <c r="AC35" s="629" t="str">
        <f>IF(AC34="","",VLOOKUP(AC34,'[1]シフト記号表（勤務時間帯）'!$C$6:$K$35,9,FALSE))</f>
        <v/>
      </c>
      <c r="AD35" s="629" t="str">
        <f>IF(AD34="","",VLOOKUP(AD34,'[1]シフト記号表（勤務時間帯）'!$C$6:$K$35,9,FALSE))</f>
        <v/>
      </c>
      <c r="AE35" s="629" t="str">
        <f>IF(AE34="","",VLOOKUP(AE34,'[1]シフト記号表（勤務時間帯）'!$C$6:$K$35,9,FALSE))</f>
        <v/>
      </c>
      <c r="AF35" s="630" t="str">
        <f>IF(AF34="","",VLOOKUP(AF34,'[1]シフト記号表（勤務時間帯）'!$C$6:$K$35,9,FALSE))</f>
        <v/>
      </c>
      <c r="AG35" s="628" t="str">
        <f>IF(AG34="","",VLOOKUP(AG34,'[1]シフト記号表（勤務時間帯）'!$C$6:$K$35,9,FALSE))</f>
        <v/>
      </c>
      <c r="AH35" s="629" t="str">
        <f>IF(AH34="","",VLOOKUP(AH34,'[1]シフト記号表（勤務時間帯）'!$C$6:$K$35,9,FALSE))</f>
        <v/>
      </c>
      <c r="AI35" s="629" t="str">
        <f>IF(AI34="","",VLOOKUP(AI34,'[1]シフト記号表（勤務時間帯）'!$C$6:$K$35,9,FALSE))</f>
        <v/>
      </c>
      <c r="AJ35" s="629" t="str">
        <f>IF(AJ34="","",VLOOKUP(AJ34,'[1]シフト記号表（勤務時間帯）'!$C$6:$K$35,9,FALSE))</f>
        <v/>
      </c>
      <c r="AK35" s="629" t="str">
        <f>IF(AK34="","",VLOOKUP(AK34,'[1]シフト記号表（勤務時間帯）'!$C$6:$K$35,9,FALSE))</f>
        <v/>
      </c>
      <c r="AL35" s="629" t="str">
        <f>IF(AL34="","",VLOOKUP(AL34,'[1]シフト記号表（勤務時間帯）'!$C$6:$K$35,9,FALSE))</f>
        <v/>
      </c>
      <c r="AM35" s="630" t="str">
        <f>IF(AM34="","",VLOOKUP(AM34,'[1]シフト記号表（勤務時間帯）'!$C$6:$K$35,9,FALSE))</f>
        <v/>
      </c>
      <c r="AN35" s="628" t="str">
        <f>IF(AN34="","",VLOOKUP(AN34,'[1]シフト記号表（勤務時間帯）'!$C$6:$K$35,9,FALSE))</f>
        <v/>
      </c>
      <c r="AO35" s="629" t="str">
        <f>IF(AO34="","",VLOOKUP(AO34,'[1]シフト記号表（勤務時間帯）'!$C$6:$K$35,9,FALSE))</f>
        <v/>
      </c>
      <c r="AP35" s="629" t="str">
        <f>IF(AP34="","",VLOOKUP(AP34,'[1]シフト記号表（勤務時間帯）'!$C$6:$K$35,9,FALSE))</f>
        <v/>
      </c>
      <c r="AQ35" s="629" t="str">
        <f>IF(AQ34="","",VLOOKUP(AQ34,'[1]シフト記号表（勤務時間帯）'!$C$6:$K$35,9,FALSE))</f>
        <v/>
      </c>
      <c r="AR35" s="629" t="str">
        <f>IF(AR34="","",VLOOKUP(AR34,'[1]シフト記号表（勤務時間帯）'!$C$6:$K$35,9,FALSE))</f>
        <v/>
      </c>
      <c r="AS35" s="629" t="str">
        <f>IF(AS34="","",VLOOKUP(AS34,'[1]シフト記号表（勤務時間帯）'!$C$6:$K$35,9,FALSE))</f>
        <v/>
      </c>
      <c r="AT35" s="630" t="str">
        <f>IF(AT34="","",VLOOKUP(AT34,'[1]シフト記号表（勤務時間帯）'!$C$6:$K$35,9,FALSE))</f>
        <v/>
      </c>
      <c r="AU35" s="628" t="str">
        <f>IF(AU34="","",VLOOKUP(AU34,'[1]シフト記号表（勤務時間帯）'!$C$6:$K$35,9,FALSE))</f>
        <v/>
      </c>
      <c r="AV35" s="629" t="str">
        <f>IF(AV34="","",VLOOKUP(AV34,'[1]シフト記号表（勤務時間帯）'!$C$6:$K$35,9,FALSE))</f>
        <v/>
      </c>
      <c r="AW35" s="629" t="str">
        <f>IF(AW34="","",VLOOKUP(AW34,'[1]シフト記号表（勤務時間帯）'!$C$6:$K$35,9,FALSE))</f>
        <v/>
      </c>
      <c r="AX35" s="1820">
        <f>IF($BB$3="４週",SUM(S35:AT35),IF($BB$3="暦月",SUM(S35:AW35),""))</f>
        <v>0</v>
      </c>
      <c r="AY35" s="1821"/>
      <c r="AZ35" s="1822">
        <f>IF($BB$3="４週",AX35/4,IF($BB$3="暦月",'勤務体制（100名）'!AX35/('勤務体制（100名）'!$BB$8/7),""))</f>
        <v>0</v>
      </c>
      <c r="BA35" s="1823"/>
      <c r="BB35" s="1811"/>
      <c r="BC35" s="1812"/>
      <c r="BD35" s="1812"/>
      <c r="BE35" s="1812"/>
      <c r="BF35" s="1813"/>
    </row>
    <row r="36" spans="2:58" ht="20.25" customHeight="1" x14ac:dyDescent="0.2">
      <c r="B36" s="1750"/>
      <c r="C36" s="1859"/>
      <c r="D36" s="1860"/>
      <c r="E36" s="1861"/>
      <c r="F36" s="627">
        <f>C34</f>
        <v>0</v>
      </c>
      <c r="G36" s="1835"/>
      <c r="H36" s="1765"/>
      <c r="I36" s="1766"/>
      <c r="J36" s="1766"/>
      <c r="K36" s="1767"/>
      <c r="L36" s="1840"/>
      <c r="M36" s="1841"/>
      <c r="N36" s="1841"/>
      <c r="O36" s="1842"/>
      <c r="P36" s="1824" t="s">
        <v>1137</v>
      </c>
      <c r="Q36" s="1825"/>
      <c r="R36" s="1826"/>
      <c r="S36" s="632" t="str">
        <f>IF(S34="","",VLOOKUP(S34,'[1]シフト記号表（勤務時間帯）'!$C$6:$U$35,19,FALSE))</f>
        <v/>
      </c>
      <c r="T36" s="633" t="str">
        <f>IF(T34="","",VLOOKUP(T34,'[1]シフト記号表（勤務時間帯）'!$C$6:$U$35,19,FALSE))</f>
        <v/>
      </c>
      <c r="U36" s="633" t="str">
        <f>IF(U34="","",VLOOKUP(U34,'[1]シフト記号表（勤務時間帯）'!$C$6:$U$35,19,FALSE))</f>
        <v/>
      </c>
      <c r="V36" s="633" t="str">
        <f>IF(V34="","",VLOOKUP(V34,'[1]シフト記号表（勤務時間帯）'!$C$6:$U$35,19,FALSE))</f>
        <v/>
      </c>
      <c r="W36" s="633" t="str">
        <f>IF(W34="","",VLOOKUP(W34,'[1]シフト記号表（勤務時間帯）'!$C$6:$U$35,19,FALSE))</f>
        <v/>
      </c>
      <c r="X36" s="633" t="str">
        <f>IF(X34="","",VLOOKUP(X34,'[1]シフト記号表（勤務時間帯）'!$C$6:$U$35,19,FALSE))</f>
        <v/>
      </c>
      <c r="Y36" s="634" t="str">
        <f>IF(Y34="","",VLOOKUP(Y34,'[1]シフト記号表（勤務時間帯）'!$C$6:$U$35,19,FALSE))</f>
        <v/>
      </c>
      <c r="Z36" s="632" t="str">
        <f>IF(Z34="","",VLOOKUP(Z34,'[1]シフト記号表（勤務時間帯）'!$C$6:$U$35,19,FALSE))</f>
        <v/>
      </c>
      <c r="AA36" s="633" t="str">
        <f>IF(AA34="","",VLOOKUP(AA34,'[1]シフト記号表（勤務時間帯）'!$C$6:$U$35,19,FALSE))</f>
        <v/>
      </c>
      <c r="AB36" s="633" t="str">
        <f>IF(AB34="","",VLOOKUP(AB34,'[1]シフト記号表（勤務時間帯）'!$C$6:$U$35,19,FALSE))</f>
        <v/>
      </c>
      <c r="AC36" s="633" t="str">
        <f>IF(AC34="","",VLOOKUP(AC34,'[1]シフト記号表（勤務時間帯）'!$C$6:$U$35,19,FALSE))</f>
        <v/>
      </c>
      <c r="AD36" s="633" t="str">
        <f>IF(AD34="","",VLOOKUP(AD34,'[1]シフト記号表（勤務時間帯）'!$C$6:$U$35,19,FALSE))</f>
        <v/>
      </c>
      <c r="AE36" s="633" t="str">
        <f>IF(AE34="","",VLOOKUP(AE34,'[1]シフト記号表（勤務時間帯）'!$C$6:$U$35,19,FALSE))</f>
        <v/>
      </c>
      <c r="AF36" s="634" t="str">
        <f>IF(AF34="","",VLOOKUP(AF34,'[1]シフト記号表（勤務時間帯）'!$C$6:$U$35,19,FALSE))</f>
        <v/>
      </c>
      <c r="AG36" s="632" t="str">
        <f>IF(AG34="","",VLOOKUP(AG34,'[1]シフト記号表（勤務時間帯）'!$C$6:$U$35,19,FALSE))</f>
        <v/>
      </c>
      <c r="AH36" s="633" t="str">
        <f>IF(AH34="","",VLOOKUP(AH34,'[1]シフト記号表（勤務時間帯）'!$C$6:$U$35,19,FALSE))</f>
        <v/>
      </c>
      <c r="AI36" s="633" t="str">
        <f>IF(AI34="","",VLOOKUP(AI34,'[1]シフト記号表（勤務時間帯）'!$C$6:$U$35,19,FALSE))</f>
        <v/>
      </c>
      <c r="AJ36" s="633" t="str">
        <f>IF(AJ34="","",VLOOKUP(AJ34,'[1]シフト記号表（勤務時間帯）'!$C$6:$U$35,19,FALSE))</f>
        <v/>
      </c>
      <c r="AK36" s="633" t="str">
        <f>IF(AK34="","",VLOOKUP(AK34,'[1]シフト記号表（勤務時間帯）'!$C$6:$U$35,19,FALSE))</f>
        <v/>
      </c>
      <c r="AL36" s="633" t="str">
        <f>IF(AL34="","",VLOOKUP(AL34,'[1]シフト記号表（勤務時間帯）'!$C$6:$U$35,19,FALSE))</f>
        <v/>
      </c>
      <c r="AM36" s="634" t="str">
        <f>IF(AM34="","",VLOOKUP(AM34,'[1]シフト記号表（勤務時間帯）'!$C$6:$U$35,19,FALSE))</f>
        <v/>
      </c>
      <c r="AN36" s="632" t="str">
        <f>IF(AN34="","",VLOOKUP(AN34,'[1]シフト記号表（勤務時間帯）'!$C$6:$U$35,19,FALSE))</f>
        <v/>
      </c>
      <c r="AO36" s="633" t="str">
        <f>IF(AO34="","",VLOOKUP(AO34,'[1]シフト記号表（勤務時間帯）'!$C$6:$U$35,19,FALSE))</f>
        <v/>
      </c>
      <c r="AP36" s="633" t="str">
        <f>IF(AP34="","",VLOOKUP(AP34,'[1]シフト記号表（勤務時間帯）'!$C$6:$U$35,19,FALSE))</f>
        <v/>
      </c>
      <c r="AQ36" s="633" t="str">
        <f>IF(AQ34="","",VLOOKUP(AQ34,'[1]シフト記号表（勤務時間帯）'!$C$6:$U$35,19,FALSE))</f>
        <v/>
      </c>
      <c r="AR36" s="633" t="str">
        <f>IF(AR34="","",VLOOKUP(AR34,'[1]シフト記号表（勤務時間帯）'!$C$6:$U$35,19,FALSE))</f>
        <v/>
      </c>
      <c r="AS36" s="633" t="str">
        <f>IF(AS34="","",VLOOKUP(AS34,'[1]シフト記号表（勤務時間帯）'!$C$6:$U$35,19,FALSE))</f>
        <v/>
      </c>
      <c r="AT36" s="634" t="str">
        <f>IF(AT34="","",VLOOKUP(AT34,'[1]シフト記号表（勤務時間帯）'!$C$6:$U$35,19,FALSE))</f>
        <v/>
      </c>
      <c r="AU36" s="632" t="str">
        <f>IF(AU34="","",VLOOKUP(AU34,'[1]シフト記号表（勤務時間帯）'!$C$6:$U$35,19,FALSE))</f>
        <v/>
      </c>
      <c r="AV36" s="633" t="str">
        <f>IF(AV34="","",VLOOKUP(AV34,'[1]シフト記号表（勤務時間帯）'!$C$6:$U$35,19,FALSE))</f>
        <v/>
      </c>
      <c r="AW36" s="633" t="str">
        <f>IF(AW34="","",VLOOKUP(AW34,'[1]シフト記号表（勤務時間帯）'!$C$6:$U$35,19,FALSE))</f>
        <v/>
      </c>
      <c r="AX36" s="1827">
        <f>IF($BB$3="４週",SUM(S36:AT36),IF($BB$3="暦月",SUM(S36:AW36),""))</f>
        <v>0</v>
      </c>
      <c r="AY36" s="1828"/>
      <c r="AZ36" s="1829">
        <f>IF($BB$3="４週",AX36/4,IF($BB$3="暦月",'勤務体制（100名）'!AX36/('勤務体制（100名）'!$BB$8/7),""))</f>
        <v>0</v>
      </c>
      <c r="BA36" s="1830"/>
      <c r="BB36" s="1814"/>
      <c r="BC36" s="1815"/>
      <c r="BD36" s="1815"/>
      <c r="BE36" s="1815"/>
      <c r="BF36" s="1816"/>
    </row>
    <row r="37" spans="2:58" ht="20.25" customHeight="1" x14ac:dyDescent="0.2">
      <c r="B37" s="1750">
        <f>B34+1</f>
        <v>6</v>
      </c>
      <c r="C37" s="1853"/>
      <c r="D37" s="1854"/>
      <c r="E37" s="1855"/>
      <c r="F37" s="635"/>
      <c r="G37" s="1834"/>
      <c r="H37" s="1836"/>
      <c r="I37" s="1766"/>
      <c r="J37" s="1766"/>
      <c r="K37" s="1767"/>
      <c r="L37" s="1837"/>
      <c r="M37" s="1838"/>
      <c r="N37" s="1838"/>
      <c r="O37" s="1839"/>
      <c r="P37" s="1843" t="s">
        <v>1135</v>
      </c>
      <c r="Q37" s="1844"/>
      <c r="R37" s="1845"/>
      <c r="S37" s="690"/>
      <c r="T37" s="691"/>
      <c r="U37" s="691"/>
      <c r="V37" s="691"/>
      <c r="W37" s="691"/>
      <c r="X37" s="691"/>
      <c r="Y37" s="692"/>
      <c r="Z37" s="690"/>
      <c r="AA37" s="691"/>
      <c r="AB37" s="691"/>
      <c r="AC37" s="691"/>
      <c r="AD37" s="691"/>
      <c r="AE37" s="691"/>
      <c r="AF37" s="692"/>
      <c r="AG37" s="690"/>
      <c r="AH37" s="691"/>
      <c r="AI37" s="691"/>
      <c r="AJ37" s="691"/>
      <c r="AK37" s="691"/>
      <c r="AL37" s="691"/>
      <c r="AM37" s="692"/>
      <c r="AN37" s="690"/>
      <c r="AO37" s="691"/>
      <c r="AP37" s="691"/>
      <c r="AQ37" s="691"/>
      <c r="AR37" s="691"/>
      <c r="AS37" s="691"/>
      <c r="AT37" s="692"/>
      <c r="AU37" s="690"/>
      <c r="AV37" s="691"/>
      <c r="AW37" s="691"/>
      <c r="AX37" s="1915"/>
      <c r="AY37" s="1916"/>
      <c r="AZ37" s="1917"/>
      <c r="BA37" s="1918"/>
      <c r="BB37" s="1850"/>
      <c r="BC37" s="1851"/>
      <c r="BD37" s="1851"/>
      <c r="BE37" s="1851"/>
      <c r="BF37" s="1852"/>
    </row>
    <row r="38" spans="2:58" ht="20.25" customHeight="1" x14ac:dyDescent="0.2">
      <c r="B38" s="1750"/>
      <c r="C38" s="1856"/>
      <c r="D38" s="1857"/>
      <c r="E38" s="1858"/>
      <c r="F38" s="627"/>
      <c r="G38" s="1761"/>
      <c r="H38" s="1765"/>
      <c r="I38" s="1766"/>
      <c r="J38" s="1766"/>
      <c r="K38" s="1767"/>
      <c r="L38" s="1771"/>
      <c r="M38" s="1772"/>
      <c r="N38" s="1772"/>
      <c r="O38" s="1773"/>
      <c r="P38" s="1817" t="s">
        <v>1136</v>
      </c>
      <c r="Q38" s="1818"/>
      <c r="R38" s="1819"/>
      <c r="S38" s="628" t="str">
        <f>IF(S37="","",VLOOKUP(S37,'[1]シフト記号表（勤務時間帯）'!$C$6:$K$35,9,FALSE))</f>
        <v/>
      </c>
      <c r="T38" s="629" t="str">
        <f>IF(T37="","",VLOOKUP(T37,'[1]シフト記号表（勤務時間帯）'!$C$6:$K$35,9,FALSE))</f>
        <v/>
      </c>
      <c r="U38" s="629" t="str">
        <f>IF(U37="","",VLOOKUP(U37,'[1]シフト記号表（勤務時間帯）'!$C$6:$K$35,9,FALSE))</f>
        <v/>
      </c>
      <c r="V38" s="629" t="str">
        <f>IF(V37="","",VLOOKUP(V37,'[1]シフト記号表（勤務時間帯）'!$C$6:$K$35,9,FALSE))</f>
        <v/>
      </c>
      <c r="W38" s="629" t="str">
        <f>IF(W37="","",VLOOKUP(W37,'[1]シフト記号表（勤務時間帯）'!$C$6:$K$35,9,FALSE))</f>
        <v/>
      </c>
      <c r="X38" s="629" t="str">
        <f>IF(X37="","",VLOOKUP(X37,'[1]シフト記号表（勤務時間帯）'!$C$6:$K$35,9,FALSE))</f>
        <v/>
      </c>
      <c r="Y38" s="630" t="str">
        <f>IF(Y37="","",VLOOKUP(Y37,'[1]シフト記号表（勤務時間帯）'!$C$6:$K$35,9,FALSE))</f>
        <v/>
      </c>
      <c r="Z38" s="628" t="str">
        <f>IF(Z37="","",VLOOKUP(Z37,'[1]シフト記号表（勤務時間帯）'!$C$6:$K$35,9,FALSE))</f>
        <v/>
      </c>
      <c r="AA38" s="629" t="str">
        <f>IF(AA37="","",VLOOKUP(AA37,'[1]シフト記号表（勤務時間帯）'!$C$6:$K$35,9,FALSE))</f>
        <v/>
      </c>
      <c r="AB38" s="629" t="str">
        <f>IF(AB37="","",VLOOKUP(AB37,'[1]シフト記号表（勤務時間帯）'!$C$6:$K$35,9,FALSE))</f>
        <v/>
      </c>
      <c r="AC38" s="629" t="str">
        <f>IF(AC37="","",VLOOKUP(AC37,'[1]シフト記号表（勤務時間帯）'!$C$6:$K$35,9,FALSE))</f>
        <v/>
      </c>
      <c r="AD38" s="629" t="str">
        <f>IF(AD37="","",VLOOKUP(AD37,'[1]シフト記号表（勤務時間帯）'!$C$6:$K$35,9,FALSE))</f>
        <v/>
      </c>
      <c r="AE38" s="629" t="str">
        <f>IF(AE37="","",VLOOKUP(AE37,'[1]シフト記号表（勤務時間帯）'!$C$6:$K$35,9,FALSE))</f>
        <v/>
      </c>
      <c r="AF38" s="630" t="str">
        <f>IF(AF37="","",VLOOKUP(AF37,'[1]シフト記号表（勤務時間帯）'!$C$6:$K$35,9,FALSE))</f>
        <v/>
      </c>
      <c r="AG38" s="628" t="str">
        <f>IF(AG37="","",VLOOKUP(AG37,'[1]シフト記号表（勤務時間帯）'!$C$6:$K$35,9,FALSE))</f>
        <v/>
      </c>
      <c r="AH38" s="629" t="str">
        <f>IF(AH37="","",VLOOKUP(AH37,'[1]シフト記号表（勤務時間帯）'!$C$6:$K$35,9,FALSE))</f>
        <v/>
      </c>
      <c r="AI38" s="629" t="str">
        <f>IF(AI37="","",VLOOKUP(AI37,'[1]シフト記号表（勤務時間帯）'!$C$6:$K$35,9,FALSE))</f>
        <v/>
      </c>
      <c r="AJ38" s="629" t="str">
        <f>IF(AJ37="","",VLOOKUP(AJ37,'[1]シフト記号表（勤務時間帯）'!$C$6:$K$35,9,FALSE))</f>
        <v/>
      </c>
      <c r="AK38" s="629" t="str">
        <f>IF(AK37="","",VLOOKUP(AK37,'[1]シフト記号表（勤務時間帯）'!$C$6:$K$35,9,FALSE))</f>
        <v/>
      </c>
      <c r="AL38" s="629" t="str">
        <f>IF(AL37="","",VLOOKUP(AL37,'[1]シフト記号表（勤務時間帯）'!$C$6:$K$35,9,FALSE))</f>
        <v/>
      </c>
      <c r="AM38" s="630" t="str">
        <f>IF(AM37="","",VLOOKUP(AM37,'[1]シフト記号表（勤務時間帯）'!$C$6:$K$35,9,FALSE))</f>
        <v/>
      </c>
      <c r="AN38" s="628" t="str">
        <f>IF(AN37="","",VLOOKUP(AN37,'[1]シフト記号表（勤務時間帯）'!$C$6:$K$35,9,FALSE))</f>
        <v/>
      </c>
      <c r="AO38" s="629" t="str">
        <f>IF(AO37="","",VLOOKUP(AO37,'[1]シフト記号表（勤務時間帯）'!$C$6:$K$35,9,FALSE))</f>
        <v/>
      </c>
      <c r="AP38" s="629" t="str">
        <f>IF(AP37="","",VLOOKUP(AP37,'[1]シフト記号表（勤務時間帯）'!$C$6:$K$35,9,FALSE))</f>
        <v/>
      </c>
      <c r="AQ38" s="629" t="str">
        <f>IF(AQ37="","",VLOOKUP(AQ37,'[1]シフト記号表（勤務時間帯）'!$C$6:$K$35,9,FALSE))</f>
        <v/>
      </c>
      <c r="AR38" s="629" t="str">
        <f>IF(AR37="","",VLOOKUP(AR37,'[1]シフト記号表（勤務時間帯）'!$C$6:$K$35,9,FALSE))</f>
        <v/>
      </c>
      <c r="AS38" s="629" t="str">
        <f>IF(AS37="","",VLOOKUP(AS37,'[1]シフト記号表（勤務時間帯）'!$C$6:$K$35,9,FALSE))</f>
        <v/>
      </c>
      <c r="AT38" s="630" t="str">
        <f>IF(AT37="","",VLOOKUP(AT37,'[1]シフト記号表（勤務時間帯）'!$C$6:$K$35,9,FALSE))</f>
        <v/>
      </c>
      <c r="AU38" s="628" t="str">
        <f>IF(AU37="","",VLOOKUP(AU37,'[1]シフト記号表（勤務時間帯）'!$C$6:$K$35,9,FALSE))</f>
        <v/>
      </c>
      <c r="AV38" s="629" t="str">
        <f>IF(AV37="","",VLOOKUP(AV37,'[1]シフト記号表（勤務時間帯）'!$C$6:$K$35,9,FALSE))</f>
        <v/>
      </c>
      <c r="AW38" s="629" t="str">
        <f>IF(AW37="","",VLOOKUP(AW37,'[1]シフト記号表（勤務時間帯）'!$C$6:$K$35,9,FALSE))</f>
        <v/>
      </c>
      <c r="AX38" s="1820">
        <f>IF($BB$3="４週",SUM(S38:AT38),IF($BB$3="暦月",SUM(S38:AW38),""))</f>
        <v>0</v>
      </c>
      <c r="AY38" s="1821"/>
      <c r="AZ38" s="1822">
        <f>IF($BB$3="４週",AX38/4,IF($BB$3="暦月",'勤務体制（100名）'!AX38/('勤務体制（100名）'!$BB$8/7),""))</f>
        <v>0</v>
      </c>
      <c r="BA38" s="1823"/>
      <c r="BB38" s="1811"/>
      <c r="BC38" s="1812"/>
      <c r="BD38" s="1812"/>
      <c r="BE38" s="1812"/>
      <c r="BF38" s="1813"/>
    </row>
    <row r="39" spans="2:58" ht="20.25" customHeight="1" x14ac:dyDescent="0.2">
      <c r="B39" s="1750"/>
      <c r="C39" s="1859"/>
      <c r="D39" s="1860"/>
      <c r="E39" s="1861"/>
      <c r="F39" s="627">
        <f>C37</f>
        <v>0</v>
      </c>
      <c r="G39" s="1835"/>
      <c r="H39" s="1765"/>
      <c r="I39" s="1766"/>
      <c r="J39" s="1766"/>
      <c r="K39" s="1767"/>
      <c r="L39" s="1840"/>
      <c r="M39" s="1841"/>
      <c r="N39" s="1841"/>
      <c r="O39" s="1842"/>
      <c r="P39" s="1824" t="s">
        <v>1137</v>
      </c>
      <c r="Q39" s="1825"/>
      <c r="R39" s="1826"/>
      <c r="S39" s="632" t="str">
        <f>IF(S37="","",VLOOKUP(S37,'[1]シフト記号表（勤務時間帯）'!$C$6:$U$35,19,FALSE))</f>
        <v/>
      </c>
      <c r="T39" s="633" t="str">
        <f>IF(T37="","",VLOOKUP(T37,'[1]シフト記号表（勤務時間帯）'!$C$6:$U$35,19,FALSE))</f>
        <v/>
      </c>
      <c r="U39" s="633" t="str">
        <f>IF(U37="","",VLOOKUP(U37,'[1]シフト記号表（勤務時間帯）'!$C$6:$U$35,19,FALSE))</f>
        <v/>
      </c>
      <c r="V39" s="633" t="str">
        <f>IF(V37="","",VLOOKUP(V37,'[1]シフト記号表（勤務時間帯）'!$C$6:$U$35,19,FALSE))</f>
        <v/>
      </c>
      <c r="W39" s="633" t="str">
        <f>IF(W37="","",VLOOKUP(W37,'[1]シフト記号表（勤務時間帯）'!$C$6:$U$35,19,FALSE))</f>
        <v/>
      </c>
      <c r="X39" s="633" t="str">
        <f>IF(X37="","",VLOOKUP(X37,'[1]シフト記号表（勤務時間帯）'!$C$6:$U$35,19,FALSE))</f>
        <v/>
      </c>
      <c r="Y39" s="634" t="str">
        <f>IF(Y37="","",VLOOKUP(Y37,'[1]シフト記号表（勤務時間帯）'!$C$6:$U$35,19,FALSE))</f>
        <v/>
      </c>
      <c r="Z39" s="632" t="str">
        <f>IF(Z37="","",VLOOKUP(Z37,'[1]シフト記号表（勤務時間帯）'!$C$6:$U$35,19,FALSE))</f>
        <v/>
      </c>
      <c r="AA39" s="633" t="str">
        <f>IF(AA37="","",VLOOKUP(AA37,'[1]シフト記号表（勤務時間帯）'!$C$6:$U$35,19,FALSE))</f>
        <v/>
      </c>
      <c r="AB39" s="633" t="str">
        <f>IF(AB37="","",VLOOKUP(AB37,'[1]シフト記号表（勤務時間帯）'!$C$6:$U$35,19,FALSE))</f>
        <v/>
      </c>
      <c r="AC39" s="633" t="str">
        <f>IF(AC37="","",VLOOKUP(AC37,'[1]シフト記号表（勤務時間帯）'!$C$6:$U$35,19,FALSE))</f>
        <v/>
      </c>
      <c r="AD39" s="633" t="str">
        <f>IF(AD37="","",VLOOKUP(AD37,'[1]シフト記号表（勤務時間帯）'!$C$6:$U$35,19,FALSE))</f>
        <v/>
      </c>
      <c r="AE39" s="633" t="str">
        <f>IF(AE37="","",VLOOKUP(AE37,'[1]シフト記号表（勤務時間帯）'!$C$6:$U$35,19,FALSE))</f>
        <v/>
      </c>
      <c r="AF39" s="634" t="str">
        <f>IF(AF37="","",VLOOKUP(AF37,'[1]シフト記号表（勤務時間帯）'!$C$6:$U$35,19,FALSE))</f>
        <v/>
      </c>
      <c r="AG39" s="632" t="str">
        <f>IF(AG37="","",VLOOKUP(AG37,'[1]シフト記号表（勤務時間帯）'!$C$6:$U$35,19,FALSE))</f>
        <v/>
      </c>
      <c r="AH39" s="633" t="str">
        <f>IF(AH37="","",VLOOKUP(AH37,'[1]シフト記号表（勤務時間帯）'!$C$6:$U$35,19,FALSE))</f>
        <v/>
      </c>
      <c r="AI39" s="633" t="str">
        <f>IF(AI37="","",VLOOKUP(AI37,'[1]シフト記号表（勤務時間帯）'!$C$6:$U$35,19,FALSE))</f>
        <v/>
      </c>
      <c r="AJ39" s="633" t="str">
        <f>IF(AJ37="","",VLOOKUP(AJ37,'[1]シフト記号表（勤務時間帯）'!$C$6:$U$35,19,FALSE))</f>
        <v/>
      </c>
      <c r="AK39" s="633" t="str">
        <f>IF(AK37="","",VLOOKUP(AK37,'[1]シフト記号表（勤務時間帯）'!$C$6:$U$35,19,FALSE))</f>
        <v/>
      </c>
      <c r="AL39" s="633" t="str">
        <f>IF(AL37="","",VLOOKUP(AL37,'[1]シフト記号表（勤務時間帯）'!$C$6:$U$35,19,FALSE))</f>
        <v/>
      </c>
      <c r="AM39" s="634" t="str">
        <f>IF(AM37="","",VLOOKUP(AM37,'[1]シフト記号表（勤務時間帯）'!$C$6:$U$35,19,FALSE))</f>
        <v/>
      </c>
      <c r="AN39" s="632" t="str">
        <f>IF(AN37="","",VLOOKUP(AN37,'[1]シフト記号表（勤務時間帯）'!$C$6:$U$35,19,FALSE))</f>
        <v/>
      </c>
      <c r="AO39" s="633" t="str">
        <f>IF(AO37="","",VLOOKUP(AO37,'[1]シフト記号表（勤務時間帯）'!$C$6:$U$35,19,FALSE))</f>
        <v/>
      </c>
      <c r="AP39" s="633" t="str">
        <f>IF(AP37="","",VLOOKUP(AP37,'[1]シフト記号表（勤務時間帯）'!$C$6:$U$35,19,FALSE))</f>
        <v/>
      </c>
      <c r="AQ39" s="633" t="str">
        <f>IF(AQ37="","",VLOOKUP(AQ37,'[1]シフト記号表（勤務時間帯）'!$C$6:$U$35,19,FALSE))</f>
        <v/>
      </c>
      <c r="AR39" s="633" t="str">
        <f>IF(AR37="","",VLOOKUP(AR37,'[1]シフト記号表（勤務時間帯）'!$C$6:$U$35,19,FALSE))</f>
        <v/>
      </c>
      <c r="AS39" s="633" t="str">
        <f>IF(AS37="","",VLOOKUP(AS37,'[1]シフト記号表（勤務時間帯）'!$C$6:$U$35,19,FALSE))</f>
        <v/>
      </c>
      <c r="AT39" s="634" t="str">
        <f>IF(AT37="","",VLOOKUP(AT37,'[1]シフト記号表（勤務時間帯）'!$C$6:$U$35,19,FALSE))</f>
        <v/>
      </c>
      <c r="AU39" s="632" t="str">
        <f>IF(AU37="","",VLOOKUP(AU37,'[1]シフト記号表（勤務時間帯）'!$C$6:$U$35,19,FALSE))</f>
        <v/>
      </c>
      <c r="AV39" s="633" t="str">
        <f>IF(AV37="","",VLOOKUP(AV37,'[1]シフト記号表（勤務時間帯）'!$C$6:$U$35,19,FALSE))</f>
        <v/>
      </c>
      <c r="AW39" s="633" t="str">
        <f>IF(AW37="","",VLOOKUP(AW37,'[1]シフト記号表（勤務時間帯）'!$C$6:$U$35,19,FALSE))</f>
        <v/>
      </c>
      <c r="AX39" s="1827">
        <f>IF($BB$3="４週",SUM(S39:AT39),IF($BB$3="暦月",SUM(S39:AW39),""))</f>
        <v>0</v>
      </c>
      <c r="AY39" s="1828"/>
      <c r="AZ39" s="1829">
        <f>IF($BB$3="４週",AX39/4,IF($BB$3="暦月",'勤務体制（100名）'!AX39/('勤務体制（100名）'!$BB$8/7),""))</f>
        <v>0</v>
      </c>
      <c r="BA39" s="1830"/>
      <c r="BB39" s="1814"/>
      <c r="BC39" s="1815"/>
      <c r="BD39" s="1815"/>
      <c r="BE39" s="1815"/>
      <c r="BF39" s="1816"/>
    </row>
    <row r="40" spans="2:58" ht="20.25" customHeight="1" x14ac:dyDescent="0.2">
      <c r="B40" s="1750">
        <f>B37+1</f>
        <v>7</v>
      </c>
      <c r="C40" s="1853"/>
      <c r="D40" s="1854"/>
      <c r="E40" s="1855"/>
      <c r="F40" s="635"/>
      <c r="G40" s="1834"/>
      <c r="H40" s="1836"/>
      <c r="I40" s="1766"/>
      <c r="J40" s="1766"/>
      <c r="K40" s="1767"/>
      <c r="L40" s="1837"/>
      <c r="M40" s="1838"/>
      <c r="N40" s="1838"/>
      <c r="O40" s="1839"/>
      <c r="P40" s="1843" t="s">
        <v>1135</v>
      </c>
      <c r="Q40" s="1844"/>
      <c r="R40" s="1845"/>
      <c r="S40" s="690"/>
      <c r="T40" s="691"/>
      <c r="U40" s="691"/>
      <c r="V40" s="691"/>
      <c r="W40" s="691"/>
      <c r="X40" s="691"/>
      <c r="Y40" s="692"/>
      <c r="Z40" s="690"/>
      <c r="AA40" s="691"/>
      <c r="AB40" s="691"/>
      <c r="AC40" s="691"/>
      <c r="AD40" s="691"/>
      <c r="AE40" s="691"/>
      <c r="AF40" s="692"/>
      <c r="AG40" s="690"/>
      <c r="AH40" s="691"/>
      <c r="AI40" s="691"/>
      <c r="AJ40" s="691"/>
      <c r="AK40" s="691"/>
      <c r="AL40" s="691"/>
      <c r="AM40" s="692"/>
      <c r="AN40" s="690"/>
      <c r="AO40" s="691"/>
      <c r="AP40" s="691"/>
      <c r="AQ40" s="691"/>
      <c r="AR40" s="691"/>
      <c r="AS40" s="691"/>
      <c r="AT40" s="692"/>
      <c r="AU40" s="690"/>
      <c r="AV40" s="691"/>
      <c r="AW40" s="691"/>
      <c r="AX40" s="1915"/>
      <c r="AY40" s="1916"/>
      <c r="AZ40" s="1917"/>
      <c r="BA40" s="1918"/>
      <c r="BB40" s="1850"/>
      <c r="BC40" s="1851"/>
      <c r="BD40" s="1851"/>
      <c r="BE40" s="1851"/>
      <c r="BF40" s="1852"/>
    </row>
    <row r="41" spans="2:58" ht="20.25" customHeight="1" x14ac:dyDescent="0.2">
      <c r="B41" s="1750"/>
      <c r="C41" s="1856"/>
      <c r="D41" s="1857"/>
      <c r="E41" s="1858"/>
      <c r="F41" s="627"/>
      <c r="G41" s="1761"/>
      <c r="H41" s="1765"/>
      <c r="I41" s="1766"/>
      <c r="J41" s="1766"/>
      <c r="K41" s="1767"/>
      <c r="L41" s="1771"/>
      <c r="M41" s="1772"/>
      <c r="N41" s="1772"/>
      <c r="O41" s="1773"/>
      <c r="P41" s="1817" t="s">
        <v>1136</v>
      </c>
      <c r="Q41" s="1818"/>
      <c r="R41" s="1819"/>
      <c r="S41" s="628" t="str">
        <f>IF(S40="","",VLOOKUP(S40,'[1]シフト記号表（勤務時間帯）'!$C$6:$K$35,9,FALSE))</f>
        <v/>
      </c>
      <c r="T41" s="629" t="str">
        <f>IF(T40="","",VLOOKUP(T40,'[1]シフト記号表（勤務時間帯）'!$C$6:$K$35,9,FALSE))</f>
        <v/>
      </c>
      <c r="U41" s="629" t="str">
        <f>IF(U40="","",VLOOKUP(U40,'[1]シフト記号表（勤務時間帯）'!$C$6:$K$35,9,FALSE))</f>
        <v/>
      </c>
      <c r="V41" s="629" t="str">
        <f>IF(V40="","",VLOOKUP(V40,'[1]シフト記号表（勤務時間帯）'!$C$6:$K$35,9,FALSE))</f>
        <v/>
      </c>
      <c r="W41" s="629" t="str">
        <f>IF(W40="","",VLOOKUP(W40,'[1]シフト記号表（勤務時間帯）'!$C$6:$K$35,9,FALSE))</f>
        <v/>
      </c>
      <c r="X41" s="629" t="str">
        <f>IF(X40="","",VLOOKUP(X40,'[1]シフト記号表（勤務時間帯）'!$C$6:$K$35,9,FALSE))</f>
        <v/>
      </c>
      <c r="Y41" s="630" t="str">
        <f>IF(Y40="","",VLOOKUP(Y40,'[1]シフト記号表（勤務時間帯）'!$C$6:$K$35,9,FALSE))</f>
        <v/>
      </c>
      <c r="Z41" s="628" t="str">
        <f>IF(Z40="","",VLOOKUP(Z40,'[1]シフト記号表（勤務時間帯）'!$C$6:$K$35,9,FALSE))</f>
        <v/>
      </c>
      <c r="AA41" s="629" t="str">
        <f>IF(AA40="","",VLOOKUP(AA40,'[1]シフト記号表（勤務時間帯）'!$C$6:$K$35,9,FALSE))</f>
        <v/>
      </c>
      <c r="AB41" s="629" t="str">
        <f>IF(AB40="","",VLOOKUP(AB40,'[1]シフト記号表（勤務時間帯）'!$C$6:$K$35,9,FALSE))</f>
        <v/>
      </c>
      <c r="AC41" s="629" t="str">
        <f>IF(AC40="","",VLOOKUP(AC40,'[1]シフト記号表（勤務時間帯）'!$C$6:$K$35,9,FALSE))</f>
        <v/>
      </c>
      <c r="AD41" s="629" t="str">
        <f>IF(AD40="","",VLOOKUP(AD40,'[1]シフト記号表（勤務時間帯）'!$C$6:$K$35,9,FALSE))</f>
        <v/>
      </c>
      <c r="AE41" s="629" t="str">
        <f>IF(AE40="","",VLOOKUP(AE40,'[1]シフト記号表（勤務時間帯）'!$C$6:$K$35,9,FALSE))</f>
        <v/>
      </c>
      <c r="AF41" s="630" t="str">
        <f>IF(AF40="","",VLOOKUP(AF40,'[1]シフト記号表（勤務時間帯）'!$C$6:$K$35,9,FALSE))</f>
        <v/>
      </c>
      <c r="AG41" s="628" t="str">
        <f>IF(AG40="","",VLOOKUP(AG40,'[1]シフト記号表（勤務時間帯）'!$C$6:$K$35,9,FALSE))</f>
        <v/>
      </c>
      <c r="AH41" s="629" t="str">
        <f>IF(AH40="","",VLOOKUP(AH40,'[1]シフト記号表（勤務時間帯）'!$C$6:$K$35,9,FALSE))</f>
        <v/>
      </c>
      <c r="AI41" s="629" t="str">
        <f>IF(AI40="","",VLOOKUP(AI40,'[1]シフト記号表（勤務時間帯）'!$C$6:$K$35,9,FALSE))</f>
        <v/>
      </c>
      <c r="AJ41" s="629" t="str">
        <f>IF(AJ40="","",VLOOKUP(AJ40,'[1]シフト記号表（勤務時間帯）'!$C$6:$K$35,9,FALSE))</f>
        <v/>
      </c>
      <c r="AK41" s="629" t="str">
        <f>IF(AK40="","",VLOOKUP(AK40,'[1]シフト記号表（勤務時間帯）'!$C$6:$K$35,9,FALSE))</f>
        <v/>
      </c>
      <c r="AL41" s="629" t="str">
        <f>IF(AL40="","",VLOOKUP(AL40,'[1]シフト記号表（勤務時間帯）'!$C$6:$K$35,9,FALSE))</f>
        <v/>
      </c>
      <c r="AM41" s="630" t="str">
        <f>IF(AM40="","",VLOOKUP(AM40,'[1]シフト記号表（勤務時間帯）'!$C$6:$K$35,9,FALSE))</f>
        <v/>
      </c>
      <c r="AN41" s="628" t="str">
        <f>IF(AN40="","",VLOOKUP(AN40,'[1]シフト記号表（勤務時間帯）'!$C$6:$K$35,9,FALSE))</f>
        <v/>
      </c>
      <c r="AO41" s="629" t="str">
        <f>IF(AO40="","",VLOOKUP(AO40,'[1]シフト記号表（勤務時間帯）'!$C$6:$K$35,9,FALSE))</f>
        <v/>
      </c>
      <c r="AP41" s="629" t="str">
        <f>IF(AP40="","",VLOOKUP(AP40,'[1]シフト記号表（勤務時間帯）'!$C$6:$K$35,9,FALSE))</f>
        <v/>
      </c>
      <c r="AQ41" s="629" t="str">
        <f>IF(AQ40="","",VLOOKUP(AQ40,'[1]シフト記号表（勤務時間帯）'!$C$6:$K$35,9,FALSE))</f>
        <v/>
      </c>
      <c r="AR41" s="629" t="str">
        <f>IF(AR40="","",VLOOKUP(AR40,'[1]シフト記号表（勤務時間帯）'!$C$6:$K$35,9,FALSE))</f>
        <v/>
      </c>
      <c r="AS41" s="629" t="str">
        <f>IF(AS40="","",VLOOKUP(AS40,'[1]シフト記号表（勤務時間帯）'!$C$6:$K$35,9,FALSE))</f>
        <v/>
      </c>
      <c r="AT41" s="630" t="str">
        <f>IF(AT40="","",VLOOKUP(AT40,'[1]シフト記号表（勤務時間帯）'!$C$6:$K$35,9,FALSE))</f>
        <v/>
      </c>
      <c r="AU41" s="628" t="str">
        <f>IF(AU40="","",VLOOKUP(AU40,'[1]シフト記号表（勤務時間帯）'!$C$6:$K$35,9,FALSE))</f>
        <v/>
      </c>
      <c r="AV41" s="629" t="str">
        <f>IF(AV40="","",VLOOKUP(AV40,'[1]シフト記号表（勤務時間帯）'!$C$6:$K$35,9,FALSE))</f>
        <v/>
      </c>
      <c r="AW41" s="629" t="str">
        <f>IF(AW40="","",VLOOKUP(AW40,'[1]シフト記号表（勤務時間帯）'!$C$6:$K$35,9,FALSE))</f>
        <v/>
      </c>
      <c r="AX41" s="1820">
        <f>IF($BB$3="４週",SUM(S41:AT41),IF($BB$3="暦月",SUM(S41:AW41),""))</f>
        <v>0</v>
      </c>
      <c r="AY41" s="1821"/>
      <c r="AZ41" s="1822">
        <f>IF($BB$3="４週",AX41/4,IF($BB$3="暦月",'勤務体制（100名）'!AX41/('勤務体制（100名）'!$BB$8/7),""))</f>
        <v>0</v>
      </c>
      <c r="BA41" s="1823"/>
      <c r="BB41" s="1811"/>
      <c r="BC41" s="1812"/>
      <c r="BD41" s="1812"/>
      <c r="BE41" s="1812"/>
      <c r="BF41" s="1813"/>
    </row>
    <row r="42" spans="2:58" ht="20.25" customHeight="1" x14ac:dyDescent="0.2">
      <c r="B42" s="1750"/>
      <c r="C42" s="1859"/>
      <c r="D42" s="1860"/>
      <c r="E42" s="1861"/>
      <c r="F42" s="627">
        <f>C40</f>
        <v>0</v>
      </c>
      <c r="G42" s="1835"/>
      <c r="H42" s="1765"/>
      <c r="I42" s="1766"/>
      <c r="J42" s="1766"/>
      <c r="K42" s="1767"/>
      <c r="L42" s="1840"/>
      <c r="M42" s="1841"/>
      <c r="N42" s="1841"/>
      <c r="O42" s="1842"/>
      <c r="P42" s="1824" t="s">
        <v>1137</v>
      </c>
      <c r="Q42" s="1825"/>
      <c r="R42" s="1826"/>
      <c r="S42" s="632" t="str">
        <f>IF(S40="","",VLOOKUP(S40,'[1]シフト記号表（勤務時間帯）'!$C$6:$U$35,19,FALSE))</f>
        <v/>
      </c>
      <c r="T42" s="633" t="str">
        <f>IF(T40="","",VLOOKUP(T40,'[1]シフト記号表（勤務時間帯）'!$C$6:$U$35,19,FALSE))</f>
        <v/>
      </c>
      <c r="U42" s="633" t="str">
        <f>IF(U40="","",VLOOKUP(U40,'[1]シフト記号表（勤務時間帯）'!$C$6:$U$35,19,FALSE))</f>
        <v/>
      </c>
      <c r="V42" s="633" t="str">
        <f>IF(V40="","",VLOOKUP(V40,'[1]シフト記号表（勤務時間帯）'!$C$6:$U$35,19,FALSE))</f>
        <v/>
      </c>
      <c r="W42" s="633" t="str">
        <f>IF(W40="","",VLOOKUP(W40,'[1]シフト記号表（勤務時間帯）'!$C$6:$U$35,19,FALSE))</f>
        <v/>
      </c>
      <c r="X42" s="633" t="str">
        <f>IF(X40="","",VLOOKUP(X40,'[1]シフト記号表（勤務時間帯）'!$C$6:$U$35,19,FALSE))</f>
        <v/>
      </c>
      <c r="Y42" s="634" t="str">
        <f>IF(Y40="","",VLOOKUP(Y40,'[1]シフト記号表（勤務時間帯）'!$C$6:$U$35,19,FALSE))</f>
        <v/>
      </c>
      <c r="Z42" s="632" t="str">
        <f>IF(Z40="","",VLOOKUP(Z40,'[1]シフト記号表（勤務時間帯）'!$C$6:$U$35,19,FALSE))</f>
        <v/>
      </c>
      <c r="AA42" s="633" t="str">
        <f>IF(AA40="","",VLOOKUP(AA40,'[1]シフト記号表（勤務時間帯）'!$C$6:$U$35,19,FALSE))</f>
        <v/>
      </c>
      <c r="AB42" s="633" t="str">
        <f>IF(AB40="","",VLOOKUP(AB40,'[1]シフト記号表（勤務時間帯）'!$C$6:$U$35,19,FALSE))</f>
        <v/>
      </c>
      <c r="AC42" s="633" t="str">
        <f>IF(AC40="","",VLOOKUP(AC40,'[1]シフト記号表（勤務時間帯）'!$C$6:$U$35,19,FALSE))</f>
        <v/>
      </c>
      <c r="AD42" s="633" t="str">
        <f>IF(AD40="","",VLOOKUP(AD40,'[1]シフト記号表（勤務時間帯）'!$C$6:$U$35,19,FALSE))</f>
        <v/>
      </c>
      <c r="AE42" s="633" t="str">
        <f>IF(AE40="","",VLOOKUP(AE40,'[1]シフト記号表（勤務時間帯）'!$C$6:$U$35,19,FALSE))</f>
        <v/>
      </c>
      <c r="AF42" s="634" t="str">
        <f>IF(AF40="","",VLOOKUP(AF40,'[1]シフト記号表（勤務時間帯）'!$C$6:$U$35,19,FALSE))</f>
        <v/>
      </c>
      <c r="AG42" s="632" t="str">
        <f>IF(AG40="","",VLOOKUP(AG40,'[1]シフト記号表（勤務時間帯）'!$C$6:$U$35,19,FALSE))</f>
        <v/>
      </c>
      <c r="AH42" s="633" t="str">
        <f>IF(AH40="","",VLOOKUP(AH40,'[1]シフト記号表（勤務時間帯）'!$C$6:$U$35,19,FALSE))</f>
        <v/>
      </c>
      <c r="AI42" s="633" t="str">
        <f>IF(AI40="","",VLOOKUP(AI40,'[1]シフト記号表（勤務時間帯）'!$C$6:$U$35,19,FALSE))</f>
        <v/>
      </c>
      <c r="AJ42" s="633" t="str">
        <f>IF(AJ40="","",VLOOKUP(AJ40,'[1]シフト記号表（勤務時間帯）'!$C$6:$U$35,19,FALSE))</f>
        <v/>
      </c>
      <c r="AK42" s="633" t="str">
        <f>IF(AK40="","",VLOOKUP(AK40,'[1]シフト記号表（勤務時間帯）'!$C$6:$U$35,19,FALSE))</f>
        <v/>
      </c>
      <c r="AL42" s="633" t="str">
        <f>IF(AL40="","",VLOOKUP(AL40,'[1]シフト記号表（勤務時間帯）'!$C$6:$U$35,19,FALSE))</f>
        <v/>
      </c>
      <c r="AM42" s="634" t="str">
        <f>IF(AM40="","",VLOOKUP(AM40,'[1]シフト記号表（勤務時間帯）'!$C$6:$U$35,19,FALSE))</f>
        <v/>
      </c>
      <c r="AN42" s="632" t="str">
        <f>IF(AN40="","",VLOOKUP(AN40,'[1]シフト記号表（勤務時間帯）'!$C$6:$U$35,19,FALSE))</f>
        <v/>
      </c>
      <c r="AO42" s="633" t="str">
        <f>IF(AO40="","",VLOOKUP(AO40,'[1]シフト記号表（勤務時間帯）'!$C$6:$U$35,19,FALSE))</f>
        <v/>
      </c>
      <c r="AP42" s="633" t="str">
        <f>IF(AP40="","",VLOOKUP(AP40,'[1]シフト記号表（勤務時間帯）'!$C$6:$U$35,19,FALSE))</f>
        <v/>
      </c>
      <c r="AQ42" s="633" t="str">
        <f>IF(AQ40="","",VLOOKUP(AQ40,'[1]シフト記号表（勤務時間帯）'!$C$6:$U$35,19,FALSE))</f>
        <v/>
      </c>
      <c r="AR42" s="633" t="str">
        <f>IF(AR40="","",VLOOKUP(AR40,'[1]シフト記号表（勤務時間帯）'!$C$6:$U$35,19,FALSE))</f>
        <v/>
      </c>
      <c r="AS42" s="633" t="str">
        <f>IF(AS40="","",VLOOKUP(AS40,'[1]シフト記号表（勤務時間帯）'!$C$6:$U$35,19,FALSE))</f>
        <v/>
      </c>
      <c r="AT42" s="634" t="str">
        <f>IF(AT40="","",VLOOKUP(AT40,'[1]シフト記号表（勤務時間帯）'!$C$6:$U$35,19,FALSE))</f>
        <v/>
      </c>
      <c r="AU42" s="632" t="str">
        <f>IF(AU40="","",VLOOKUP(AU40,'[1]シフト記号表（勤務時間帯）'!$C$6:$U$35,19,FALSE))</f>
        <v/>
      </c>
      <c r="AV42" s="633" t="str">
        <f>IF(AV40="","",VLOOKUP(AV40,'[1]シフト記号表（勤務時間帯）'!$C$6:$U$35,19,FALSE))</f>
        <v/>
      </c>
      <c r="AW42" s="633" t="str">
        <f>IF(AW40="","",VLOOKUP(AW40,'[1]シフト記号表（勤務時間帯）'!$C$6:$U$35,19,FALSE))</f>
        <v/>
      </c>
      <c r="AX42" s="1827">
        <f>IF($BB$3="４週",SUM(S42:AT42),IF($BB$3="暦月",SUM(S42:AW42),""))</f>
        <v>0</v>
      </c>
      <c r="AY42" s="1828"/>
      <c r="AZ42" s="1829">
        <f>IF($BB$3="４週",AX42/4,IF($BB$3="暦月",'勤務体制（100名）'!AX42/('勤務体制（100名）'!$BB$8/7),""))</f>
        <v>0</v>
      </c>
      <c r="BA42" s="1830"/>
      <c r="BB42" s="1814"/>
      <c r="BC42" s="1815"/>
      <c r="BD42" s="1815"/>
      <c r="BE42" s="1815"/>
      <c r="BF42" s="1816"/>
    </row>
    <row r="43" spans="2:58" ht="20.25" customHeight="1" x14ac:dyDescent="0.2">
      <c r="B43" s="1750">
        <f>B40+1</f>
        <v>8</v>
      </c>
      <c r="C43" s="1853"/>
      <c r="D43" s="1854"/>
      <c r="E43" s="1855"/>
      <c r="F43" s="635"/>
      <c r="G43" s="1834"/>
      <c r="H43" s="1836"/>
      <c r="I43" s="1766"/>
      <c r="J43" s="1766"/>
      <c r="K43" s="1767"/>
      <c r="L43" s="1837"/>
      <c r="M43" s="1838"/>
      <c r="N43" s="1838"/>
      <c r="O43" s="1839"/>
      <c r="P43" s="1843" t="s">
        <v>1135</v>
      </c>
      <c r="Q43" s="1844"/>
      <c r="R43" s="1845"/>
      <c r="S43" s="690"/>
      <c r="T43" s="691"/>
      <c r="U43" s="691"/>
      <c r="V43" s="691"/>
      <c r="W43" s="691"/>
      <c r="X43" s="691"/>
      <c r="Y43" s="692"/>
      <c r="Z43" s="690"/>
      <c r="AA43" s="691"/>
      <c r="AB43" s="691"/>
      <c r="AC43" s="691"/>
      <c r="AD43" s="691"/>
      <c r="AE43" s="691"/>
      <c r="AF43" s="692"/>
      <c r="AG43" s="690"/>
      <c r="AH43" s="691"/>
      <c r="AI43" s="691"/>
      <c r="AJ43" s="691"/>
      <c r="AK43" s="691"/>
      <c r="AL43" s="691"/>
      <c r="AM43" s="692"/>
      <c r="AN43" s="690"/>
      <c r="AO43" s="691"/>
      <c r="AP43" s="691"/>
      <c r="AQ43" s="691"/>
      <c r="AR43" s="691"/>
      <c r="AS43" s="691"/>
      <c r="AT43" s="692"/>
      <c r="AU43" s="690"/>
      <c r="AV43" s="691"/>
      <c r="AW43" s="691"/>
      <c r="AX43" s="1915"/>
      <c r="AY43" s="1916"/>
      <c r="AZ43" s="1917"/>
      <c r="BA43" s="1918"/>
      <c r="BB43" s="1850"/>
      <c r="BC43" s="1851"/>
      <c r="BD43" s="1851"/>
      <c r="BE43" s="1851"/>
      <c r="BF43" s="1852"/>
    </row>
    <row r="44" spans="2:58" ht="20.25" customHeight="1" x14ac:dyDescent="0.2">
      <c r="B44" s="1750"/>
      <c r="C44" s="1856"/>
      <c r="D44" s="1857"/>
      <c r="E44" s="1858"/>
      <c r="F44" s="627"/>
      <c r="G44" s="1761"/>
      <c r="H44" s="1765"/>
      <c r="I44" s="1766"/>
      <c r="J44" s="1766"/>
      <c r="K44" s="1767"/>
      <c r="L44" s="1771"/>
      <c r="M44" s="1772"/>
      <c r="N44" s="1772"/>
      <c r="O44" s="1773"/>
      <c r="P44" s="1817" t="s">
        <v>1136</v>
      </c>
      <c r="Q44" s="1818"/>
      <c r="R44" s="1819"/>
      <c r="S44" s="628" t="str">
        <f>IF(S43="","",VLOOKUP(S43,'[1]シフト記号表（勤務時間帯）'!$C$6:$K$35,9,FALSE))</f>
        <v/>
      </c>
      <c r="T44" s="629" t="str">
        <f>IF(T43="","",VLOOKUP(T43,'[1]シフト記号表（勤務時間帯）'!$C$6:$K$35,9,FALSE))</f>
        <v/>
      </c>
      <c r="U44" s="629" t="str">
        <f>IF(U43="","",VLOOKUP(U43,'[1]シフト記号表（勤務時間帯）'!$C$6:$K$35,9,FALSE))</f>
        <v/>
      </c>
      <c r="V44" s="629" t="str">
        <f>IF(V43="","",VLOOKUP(V43,'[1]シフト記号表（勤務時間帯）'!$C$6:$K$35,9,FALSE))</f>
        <v/>
      </c>
      <c r="W44" s="629" t="str">
        <f>IF(W43="","",VLOOKUP(W43,'[1]シフト記号表（勤務時間帯）'!$C$6:$K$35,9,FALSE))</f>
        <v/>
      </c>
      <c r="X44" s="629" t="str">
        <f>IF(X43="","",VLOOKUP(X43,'[1]シフト記号表（勤務時間帯）'!$C$6:$K$35,9,FALSE))</f>
        <v/>
      </c>
      <c r="Y44" s="630" t="str">
        <f>IF(Y43="","",VLOOKUP(Y43,'[1]シフト記号表（勤務時間帯）'!$C$6:$K$35,9,FALSE))</f>
        <v/>
      </c>
      <c r="Z44" s="628" t="str">
        <f>IF(Z43="","",VLOOKUP(Z43,'[1]シフト記号表（勤務時間帯）'!$C$6:$K$35,9,FALSE))</f>
        <v/>
      </c>
      <c r="AA44" s="629" t="str">
        <f>IF(AA43="","",VLOOKUP(AA43,'[1]シフト記号表（勤務時間帯）'!$C$6:$K$35,9,FALSE))</f>
        <v/>
      </c>
      <c r="AB44" s="629" t="str">
        <f>IF(AB43="","",VLOOKUP(AB43,'[1]シフト記号表（勤務時間帯）'!$C$6:$K$35,9,FALSE))</f>
        <v/>
      </c>
      <c r="AC44" s="629" t="str">
        <f>IF(AC43="","",VLOOKUP(AC43,'[1]シフト記号表（勤務時間帯）'!$C$6:$K$35,9,FALSE))</f>
        <v/>
      </c>
      <c r="AD44" s="629" t="str">
        <f>IF(AD43="","",VLOOKUP(AD43,'[1]シフト記号表（勤務時間帯）'!$C$6:$K$35,9,FALSE))</f>
        <v/>
      </c>
      <c r="AE44" s="629" t="str">
        <f>IF(AE43="","",VLOOKUP(AE43,'[1]シフト記号表（勤務時間帯）'!$C$6:$K$35,9,FALSE))</f>
        <v/>
      </c>
      <c r="AF44" s="630" t="str">
        <f>IF(AF43="","",VLOOKUP(AF43,'[1]シフト記号表（勤務時間帯）'!$C$6:$K$35,9,FALSE))</f>
        <v/>
      </c>
      <c r="AG44" s="628" t="str">
        <f>IF(AG43="","",VLOOKUP(AG43,'[1]シフト記号表（勤務時間帯）'!$C$6:$K$35,9,FALSE))</f>
        <v/>
      </c>
      <c r="AH44" s="629" t="str">
        <f>IF(AH43="","",VLOOKUP(AH43,'[1]シフト記号表（勤務時間帯）'!$C$6:$K$35,9,FALSE))</f>
        <v/>
      </c>
      <c r="AI44" s="629" t="str">
        <f>IF(AI43="","",VLOOKUP(AI43,'[1]シフト記号表（勤務時間帯）'!$C$6:$K$35,9,FALSE))</f>
        <v/>
      </c>
      <c r="AJ44" s="629" t="str">
        <f>IF(AJ43="","",VLOOKUP(AJ43,'[1]シフト記号表（勤務時間帯）'!$C$6:$K$35,9,FALSE))</f>
        <v/>
      </c>
      <c r="AK44" s="629" t="str">
        <f>IF(AK43="","",VLOOKUP(AK43,'[1]シフト記号表（勤務時間帯）'!$C$6:$K$35,9,FALSE))</f>
        <v/>
      </c>
      <c r="AL44" s="629" t="str">
        <f>IF(AL43="","",VLOOKUP(AL43,'[1]シフト記号表（勤務時間帯）'!$C$6:$K$35,9,FALSE))</f>
        <v/>
      </c>
      <c r="AM44" s="630" t="str">
        <f>IF(AM43="","",VLOOKUP(AM43,'[1]シフト記号表（勤務時間帯）'!$C$6:$K$35,9,FALSE))</f>
        <v/>
      </c>
      <c r="AN44" s="628" t="str">
        <f>IF(AN43="","",VLOOKUP(AN43,'[1]シフト記号表（勤務時間帯）'!$C$6:$K$35,9,FALSE))</f>
        <v/>
      </c>
      <c r="AO44" s="629" t="str">
        <f>IF(AO43="","",VLOOKUP(AO43,'[1]シフト記号表（勤務時間帯）'!$C$6:$K$35,9,FALSE))</f>
        <v/>
      </c>
      <c r="AP44" s="629" t="str">
        <f>IF(AP43="","",VLOOKUP(AP43,'[1]シフト記号表（勤務時間帯）'!$C$6:$K$35,9,FALSE))</f>
        <v/>
      </c>
      <c r="AQ44" s="629" t="str">
        <f>IF(AQ43="","",VLOOKUP(AQ43,'[1]シフト記号表（勤務時間帯）'!$C$6:$K$35,9,FALSE))</f>
        <v/>
      </c>
      <c r="AR44" s="629" t="str">
        <f>IF(AR43="","",VLOOKUP(AR43,'[1]シフト記号表（勤務時間帯）'!$C$6:$K$35,9,FALSE))</f>
        <v/>
      </c>
      <c r="AS44" s="629" t="str">
        <f>IF(AS43="","",VLOOKUP(AS43,'[1]シフト記号表（勤務時間帯）'!$C$6:$K$35,9,FALSE))</f>
        <v/>
      </c>
      <c r="AT44" s="630" t="str">
        <f>IF(AT43="","",VLOOKUP(AT43,'[1]シフト記号表（勤務時間帯）'!$C$6:$K$35,9,FALSE))</f>
        <v/>
      </c>
      <c r="AU44" s="628" t="str">
        <f>IF(AU43="","",VLOOKUP(AU43,'[1]シフト記号表（勤務時間帯）'!$C$6:$K$35,9,FALSE))</f>
        <v/>
      </c>
      <c r="AV44" s="629" t="str">
        <f>IF(AV43="","",VLOOKUP(AV43,'[1]シフト記号表（勤務時間帯）'!$C$6:$K$35,9,FALSE))</f>
        <v/>
      </c>
      <c r="AW44" s="629" t="str">
        <f>IF(AW43="","",VLOOKUP(AW43,'[1]シフト記号表（勤務時間帯）'!$C$6:$K$35,9,FALSE))</f>
        <v/>
      </c>
      <c r="AX44" s="1820">
        <f>IF($BB$3="４週",SUM(S44:AT44),IF($BB$3="暦月",SUM(S44:AW44),""))</f>
        <v>0</v>
      </c>
      <c r="AY44" s="1821"/>
      <c r="AZ44" s="1822">
        <f>IF($BB$3="４週",AX44/4,IF($BB$3="暦月",'勤務体制（100名）'!AX44/('勤務体制（100名）'!$BB$8/7),""))</f>
        <v>0</v>
      </c>
      <c r="BA44" s="1823"/>
      <c r="BB44" s="1811"/>
      <c r="BC44" s="1812"/>
      <c r="BD44" s="1812"/>
      <c r="BE44" s="1812"/>
      <c r="BF44" s="1813"/>
    </row>
    <row r="45" spans="2:58" ht="20.25" customHeight="1" x14ac:dyDescent="0.2">
      <c r="B45" s="1750"/>
      <c r="C45" s="1859"/>
      <c r="D45" s="1860"/>
      <c r="E45" s="1861"/>
      <c r="F45" s="627">
        <f>C43</f>
        <v>0</v>
      </c>
      <c r="G45" s="1835"/>
      <c r="H45" s="1765"/>
      <c r="I45" s="1766"/>
      <c r="J45" s="1766"/>
      <c r="K45" s="1767"/>
      <c r="L45" s="1840"/>
      <c r="M45" s="1841"/>
      <c r="N45" s="1841"/>
      <c r="O45" s="1842"/>
      <c r="P45" s="1824" t="s">
        <v>1137</v>
      </c>
      <c r="Q45" s="1825"/>
      <c r="R45" s="1826"/>
      <c r="S45" s="632" t="str">
        <f>IF(S43="","",VLOOKUP(S43,'[1]シフト記号表（勤務時間帯）'!$C$6:$U$35,19,FALSE))</f>
        <v/>
      </c>
      <c r="T45" s="633" t="str">
        <f>IF(T43="","",VLOOKUP(T43,'[1]シフト記号表（勤務時間帯）'!$C$6:$U$35,19,FALSE))</f>
        <v/>
      </c>
      <c r="U45" s="633" t="str">
        <f>IF(U43="","",VLOOKUP(U43,'[1]シフト記号表（勤務時間帯）'!$C$6:$U$35,19,FALSE))</f>
        <v/>
      </c>
      <c r="V45" s="633" t="str">
        <f>IF(V43="","",VLOOKUP(V43,'[1]シフト記号表（勤務時間帯）'!$C$6:$U$35,19,FALSE))</f>
        <v/>
      </c>
      <c r="W45" s="633" t="str">
        <f>IF(W43="","",VLOOKUP(W43,'[1]シフト記号表（勤務時間帯）'!$C$6:$U$35,19,FALSE))</f>
        <v/>
      </c>
      <c r="X45" s="633" t="str">
        <f>IF(X43="","",VLOOKUP(X43,'[1]シフト記号表（勤務時間帯）'!$C$6:$U$35,19,FALSE))</f>
        <v/>
      </c>
      <c r="Y45" s="634" t="str">
        <f>IF(Y43="","",VLOOKUP(Y43,'[1]シフト記号表（勤務時間帯）'!$C$6:$U$35,19,FALSE))</f>
        <v/>
      </c>
      <c r="Z45" s="632" t="str">
        <f>IF(Z43="","",VLOOKUP(Z43,'[1]シフト記号表（勤務時間帯）'!$C$6:$U$35,19,FALSE))</f>
        <v/>
      </c>
      <c r="AA45" s="633" t="str">
        <f>IF(AA43="","",VLOOKUP(AA43,'[1]シフト記号表（勤務時間帯）'!$C$6:$U$35,19,FALSE))</f>
        <v/>
      </c>
      <c r="AB45" s="633" t="str">
        <f>IF(AB43="","",VLOOKUP(AB43,'[1]シフト記号表（勤務時間帯）'!$C$6:$U$35,19,FALSE))</f>
        <v/>
      </c>
      <c r="AC45" s="633" t="str">
        <f>IF(AC43="","",VLOOKUP(AC43,'[1]シフト記号表（勤務時間帯）'!$C$6:$U$35,19,FALSE))</f>
        <v/>
      </c>
      <c r="AD45" s="633" t="str">
        <f>IF(AD43="","",VLOOKUP(AD43,'[1]シフト記号表（勤務時間帯）'!$C$6:$U$35,19,FALSE))</f>
        <v/>
      </c>
      <c r="AE45" s="633" t="str">
        <f>IF(AE43="","",VLOOKUP(AE43,'[1]シフト記号表（勤務時間帯）'!$C$6:$U$35,19,FALSE))</f>
        <v/>
      </c>
      <c r="AF45" s="634" t="str">
        <f>IF(AF43="","",VLOOKUP(AF43,'[1]シフト記号表（勤務時間帯）'!$C$6:$U$35,19,FALSE))</f>
        <v/>
      </c>
      <c r="AG45" s="632" t="str">
        <f>IF(AG43="","",VLOOKUP(AG43,'[1]シフト記号表（勤務時間帯）'!$C$6:$U$35,19,FALSE))</f>
        <v/>
      </c>
      <c r="AH45" s="633" t="str">
        <f>IF(AH43="","",VLOOKUP(AH43,'[1]シフト記号表（勤務時間帯）'!$C$6:$U$35,19,FALSE))</f>
        <v/>
      </c>
      <c r="AI45" s="633" t="str">
        <f>IF(AI43="","",VLOOKUP(AI43,'[1]シフト記号表（勤務時間帯）'!$C$6:$U$35,19,FALSE))</f>
        <v/>
      </c>
      <c r="AJ45" s="633" t="str">
        <f>IF(AJ43="","",VLOOKUP(AJ43,'[1]シフト記号表（勤務時間帯）'!$C$6:$U$35,19,FALSE))</f>
        <v/>
      </c>
      <c r="AK45" s="633" t="str">
        <f>IF(AK43="","",VLOOKUP(AK43,'[1]シフト記号表（勤務時間帯）'!$C$6:$U$35,19,FALSE))</f>
        <v/>
      </c>
      <c r="AL45" s="633" t="str">
        <f>IF(AL43="","",VLOOKUP(AL43,'[1]シフト記号表（勤務時間帯）'!$C$6:$U$35,19,FALSE))</f>
        <v/>
      </c>
      <c r="AM45" s="634" t="str">
        <f>IF(AM43="","",VLOOKUP(AM43,'[1]シフト記号表（勤務時間帯）'!$C$6:$U$35,19,FALSE))</f>
        <v/>
      </c>
      <c r="AN45" s="632" t="str">
        <f>IF(AN43="","",VLOOKUP(AN43,'[1]シフト記号表（勤務時間帯）'!$C$6:$U$35,19,FALSE))</f>
        <v/>
      </c>
      <c r="AO45" s="633" t="str">
        <f>IF(AO43="","",VLOOKUP(AO43,'[1]シフト記号表（勤務時間帯）'!$C$6:$U$35,19,FALSE))</f>
        <v/>
      </c>
      <c r="AP45" s="633" t="str">
        <f>IF(AP43="","",VLOOKUP(AP43,'[1]シフト記号表（勤務時間帯）'!$C$6:$U$35,19,FALSE))</f>
        <v/>
      </c>
      <c r="AQ45" s="633" t="str">
        <f>IF(AQ43="","",VLOOKUP(AQ43,'[1]シフト記号表（勤務時間帯）'!$C$6:$U$35,19,FALSE))</f>
        <v/>
      </c>
      <c r="AR45" s="633" t="str">
        <f>IF(AR43="","",VLOOKUP(AR43,'[1]シフト記号表（勤務時間帯）'!$C$6:$U$35,19,FALSE))</f>
        <v/>
      </c>
      <c r="AS45" s="633" t="str">
        <f>IF(AS43="","",VLOOKUP(AS43,'[1]シフト記号表（勤務時間帯）'!$C$6:$U$35,19,FALSE))</f>
        <v/>
      </c>
      <c r="AT45" s="634" t="str">
        <f>IF(AT43="","",VLOOKUP(AT43,'[1]シフト記号表（勤務時間帯）'!$C$6:$U$35,19,FALSE))</f>
        <v/>
      </c>
      <c r="AU45" s="632" t="str">
        <f>IF(AU43="","",VLOOKUP(AU43,'[1]シフト記号表（勤務時間帯）'!$C$6:$U$35,19,FALSE))</f>
        <v/>
      </c>
      <c r="AV45" s="633" t="str">
        <f>IF(AV43="","",VLOOKUP(AV43,'[1]シフト記号表（勤務時間帯）'!$C$6:$U$35,19,FALSE))</f>
        <v/>
      </c>
      <c r="AW45" s="633" t="str">
        <f>IF(AW43="","",VLOOKUP(AW43,'[1]シフト記号表（勤務時間帯）'!$C$6:$U$35,19,FALSE))</f>
        <v/>
      </c>
      <c r="AX45" s="1827">
        <f>IF($BB$3="４週",SUM(S45:AT45),IF($BB$3="暦月",SUM(S45:AW45),""))</f>
        <v>0</v>
      </c>
      <c r="AY45" s="1828"/>
      <c r="AZ45" s="1829">
        <f>IF($BB$3="４週",AX45/4,IF($BB$3="暦月",'勤務体制（100名）'!AX45/('勤務体制（100名）'!$BB$8/7),""))</f>
        <v>0</v>
      </c>
      <c r="BA45" s="1830"/>
      <c r="BB45" s="1814"/>
      <c r="BC45" s="1815"/>
      <c r="BD45" s="1815"/>
      <c r="BE45" s="1815"/>
      <c r="BF45" s="1816"/>
    </row>
    <row r="46" spans="2:58" ht="20.25" customHeight="1" x14ac:dyDescent="0.2">
      <c r="B46" s="1750">
        <f>B43+1</f>
        <v>9</v>
      </c>
      <c r="C46" s="1853"/>
      <c r="D46" s="1854"/>
      <c r="E46" s="1855"/>
      <c r="F46" s="635"/>
      <c r="G46" s="1834"/>
      <c r="H46" s="1836"/>
      <c r="I46" s="1766"/>
      <c r="J46" s="1766"/>
      <c r="K46" s="1767"/>
      <c r="L46" s="1837"/>
      <c r="M46" s="1838"/>
      <c r="N46" s="1838"/>
      <c r="O46" s="1839"/>
      <c r="P46" s="1843" t="s">
        <v>1135</v>
      </c>
      <c r="Q46" s="1844"/>
      <c r="R46" s="1845"/>
      <c r="S46" s="690"/>
      <c r="T46" s="691"/>
      <c r="U46" s="691"/>
      <c r="V46" s="691"/>
      <c r="W46" s="691"/>
      <c r="X46" s="691"/>
      <c r="Y46" s="692"/>
      <c r="Z46" s="690"/>
      <c r="AA46" s="691"/>
      <c r="AB46" s="691"/>
      <c r="AC46" s="691"/>
      <c r="AD46" s="691"/>
      <c r="AE46" s="691"/>
      <c r="AF46" s="692"/>
      <c r="AG46" s="690"/>
      <c r="AH46" s="691"/>
      <c r="AI46" s="691"/>
      <c r="AJ46" s="691"/>
      <c r="AK46" s="691"/>
      <c r="AL46" s="691"/>
      <c r="AM46" s="692"/>
      <c r="AN46" s="690"/>
      <c r="AO46" s="691"/>
      <c r="AP46" s="691"/>
      <c r="AQ46" s="691"/>
      <c r="AR46" s="691"/>
      <c r="AS46" s="691"/>
      <c r="AT46" s="692"/>
      <c r="AU46" s="690"/>
      <c r="AV46" s="691"/>
      <c r="AW46" s="691"/>
      <c r="AX46" s="1915"/>
      <c r="AY46" s="1916"/>
      <c r="AZ46" s="1917"/>
      <c r="BA46" s="1918"/>
      <c r="BB46" s="1850"/>
      <c r="BC46" s="1851"/>
      <c r="BD46" s="1851"/>
      <c r="BE46" s="1851"/>
      <c r="BF46" s="1852"/>
    </row>
    <row r="47" spans="2:58" ht="20.25" customHeight="1" x14ac:dyDescent="0.2">
      <c r="B47" s="1750"/>
      <c r="C47" s="1856"/>
      <c r="D47" s="1857"/>
      <c r="E47" s="1858"/>
      <c r="F47" s="627"/>
      <c r="G47" s="1761"/>
      <c r="H47" s="1765"/>
      <c r="I47" s="1766"/>
      <c r="J47" s="1766"/>
      <c r="K47" s="1767"/>
      <c r="L47" s="1771"/>
      <c r="M47" s="1772"/>
      <c r="N47" s="1772"/>
      <c r="O47" s="1773"/>
      <c r="P47" s="1817" t="s">
        <v>1136</v>
      </c>
      <c r="Q47" s="1818"/>
      <c r="R47" s="1819"/>
      <c r="S47" s="628" t="str">
        <f>IF(S46="","",VLOOKUP(S46,'[1]シフト記号表（勤務時間帯）'!$C$6:$K$35,9,FALSE))</f>
        <v/>
      </c>
      <c r="T47" s="629" t="str">
        <f>IF(T46="","",VLOOKUP(T46,'[1]シフト記号表（勤務時間帯）'!$C$6:$K$35,9,FALSE))</f>
        <v/>
      </c>
      <c r="U47" s="629" t="str">
        <f>IF(U46="","",VLOOKUP(U46,'[1]シフト記号表（勤務時間帯）'!$C$6:$K$35,9,FALSE))</f>
        <v/>
      </c>
      <c r="V47" s="629" t="str">
        <f>IF(V46="","",VLOOKUP(V46,'[1]シフト記号表（勤務時間帯）'!$C$6:$K$35,9,FALSE))</f>
        <v/>
      </c>
      <c r="W47" s="629" t="str">
        <f>IF(W46="","",VLOOKUP(W46,'[1]シフト記号表（勤務時間帯）'!$C$6:$K$35,9,FALSE))</f>
        <v/>
      </c>
      <c r="X47" s="629" t="str">
        <f>IF(X46="","",VLOOKUP(X46,'[1]シフト記号表（勤務時間帯）'!$C$6:$K$35,9,FALSE))</f>
        <v/>
      </c>
      <c r="Y47" s="630" t="str">
        <f>IF(Y46="","",VLOOKUP(Y46,'[1]シフト記号表（勤務時間帯）'!$C$6:$K$35,9,FALSE))</f>
        <v/>
      </c>
      <c r="Z47" s="628" t="str">
        <f>IF(Z46="","",VLOOKUP(Z46,'[1]シフト記号表（勤務時間帯）'!$C$6:$K$35,9,FALSE))</f>
        <v/>
      </c>
      <c r="AA47" s="629" t="str">
        <f>IF(AA46="","",VLOOKUP(AA46,'[1]シフト記号表（勤務時間帯）'!$C$6:$K$35,9,FALSE))</f>
        <v/>
      </c>
      <c r="AB47" s="629" t="str">
        <f>IF(AB46="","",VLOOKUP(AB46,'[1]シフト記号表（勤務時間帯）'!$C$6:$K$35,9,FALSE))</f>
        <v/>
      </c>
      <c r="AC47" s="629" t="str">
        <f>IF(AC46="","",VLOOKUP(AC46,'[1]シフト記号表（勤務時間帯）'!$C$6:$K$35,9,FALSE))</f>
        <v/>
      </c>
      <c r="AD47" s="629" t="str">
        <f>IF(AD46="","",VLOOKUP(AD46,'[1]シフト記号表（勤務時間帯）'!$C$6:$K$35,9,FALSE))</f>
        <v/>
      </c>
      <c r="AE47" s="629" t="str">
        <f>IF(AE46="","",VLOOKUP(AE46,'[1]シフト記号表（勤務時間帯）'!$C$6:$K$35,9,FALSE))</f>
        <v/>
      </c>
      <c r="AF47" s="630" t="str">
        <f>IF(AF46="","",VLOOKUP(AF46,'[1]シフト記号表（勤務時間帯）'!$C$6:$K$35,9,FALSE))</f>
        <v/>
      </c>
      <c r="AG47" s="628" t="str">
        <f>IF(AG46="","",VLOOKUP(AG46,'[1]シフト記号表（勤務時間帯）'!$C$6:$K$35,9,FALSE))</f>
        <v/>
      </c>
      <c r="AH47" s="629" t="str">
        <f>IF(AH46="","",VLOOKUP(AH46,'[1]シフト記号表（勤務時間帯）'!$C$6:$K$35,9,FALSE))</f>
        <v/>
      </c>
      <c r="AI47" s="629" t="str">
        <f>IF(AI46="","",VLOOKUP(AI46,'[1]シフト記号表（勤務時間帯）'!$C$6:$K$35,9,FALSE))</f>
        <v/>
      </c>
      <c r="AJ47" s="629" t="str">
        <f>IF(AJ46="","",VLOOKUP(AJ46,'[1]シフト記号表（勤務時間帯）'!$C$6:$K$35,9,FALSE))</f>
        <v/>
      </c>
      <c r="AK47" s="629" t="str">
        <f>IF(AK46="","",VLOOKUP(AK46,'[1]シフト記号表（勤務時間帯）'!$C$6:$K$35,9,FALSE))</f>
        <v/>
      </c>
      <c r="AL47" s="629" t="str">
        <f>IF(AL46="","",VLOOKUP(AL46,'[1]シフト記号表（勤務時間帯）'!$C$6:$K$35,9,FALSE))</f>
        <v/>
      </c>
      <c r="AM47" s="630" t="str">
        <f>IF(AM46="","",VLOOKUP(AM46,'[1]シフト記号表（勤務時間帯）'!$C$6:$K$35,9,FALSE))</f>
        <v/>
      </c>
      <c r="AN47" s="628" t="str">
        <f>IF(AN46="","",VLOOKUP(AN46,'[1]シフト記号表（勤務時間帯）'!$C$6:$K$35,9,FALSE))</f>
        <v/>
      </c>
      <c r="AO47" s="629" t="str">
        <f>IF(AO46="","",VLOOKUP(AO46,'[1]シフト記号表（勤務時間帯）'!$C$6:$K$35,9,FALSE))</f>
        <v/>
      </c>
      <c r="AP47" s="629" t="str">
        <f>IF(AP46="","",VLOOKUP(AP46,'[1]シフト記号表（勤務時間帯）'!$C$6:$K$35,9,FALSE))</f>
        <v/>
      </c>
      <c r="AQ47" s="629" t="str">
        <f>IF(AQ46="","",VLOOKUP(AQ46,'[1]シフト記号表（勤務時間帯）'!$C$6:$K$35,9,FALSE))</f>
        <v/>
      </c>
      <c r="AR47" s="629" t="str">
        <f>IF(AR46="","",VLOOKUP(AR46,'[1]シフト記号表（勤務時間帯）'!$C$6:$K$35,9,FALSE))</f>
        <v/>
      </c>
      <c r="AS47" s="629" t="str">
        <f>IF(AS46="","",VLOOKUP(AS46,'[1]シフト記号表（勤務時間帯）'!$C$6:$K$35,9,FALSE))</f>
        <v/>
      </c>
      <c r="AT47" s="630" t="str">
        <f>IF(AT46="","",VLOOKUP(AT46,'[1]シフト記号表（勤務時間帯）'!$C$6:$K$35,9,FALSE))</f>
        <v/>
      </c>
      <c r="AU47" s="628" t="str">
        <f>IF(AU46="","",VLOOKUP(AU46,'[1]シフト記号表（勤務時間帯）'!$C$6:$K$35,9,FALSE))</f>
        <v/>
      </c>
      <c r="AV47" s="629" t="str">
        <f>IF(AV46="","",VLOOKUP(AV46,'[1]シフト記号表（勤務時間帯）'!$C$6:$K$35,9,FALSE))</f>
        <v/>
      </c>
      <c r="AW47" s="629" t="str">
        <f>IF(AW46="","",VLOOKUP(AW46,'[1]シフト記号表（勤務時間帯）'!$C$6:$K$35,9,FALSE))</f>
        <v/>
      </c>
      <c r="AX47" s="1820">
        <f>IF($BB$3="４週",SUM(S47:AT47),IF($BB$3="暦月",SUM(S47:AW47),""))</f>
        <v>0</v>
      </c>
      <c r="AY47" s="1821"/>
      <c r="AZ47" s="1822">
        <f>IF($BB$3="４週",AX47/4,IF($BB$3="暦月",'勤務体制（100名）'!AX47/('勤務体制（100名）'!$BB$8/7),""))</f>
        <v>0</v>
      </c>
      <c r="BA47" s="1823"/>
      <c r="BB47" s="1811"/>
      <c r="BC47" s="1812"/>
      <c r="BD47" s="1812"/>
      <c r="BE47" s="1812"/>
      <c r="BF47" s="1813"/>
    </row>
    <row r="48" spans="2:58" ht="20.25" customHeight="1" x14ac:dyDescent="0.2">
      <c r="B48" s="1750"/>
      <c r="C48" s="1859"/>
      <c r="D48" s="1860"/>
      <c r="E48" s="1861"/>
      <c r="F48" s="627">
        <f>C46</f>
        <v>0</v>
      </c>
      <c r="G48" s="1835"/>
      <c r="H48" s="1765"/>
      <c r="I48" s="1766"/>
      <c r="J48" s="1766"/>
      <c r="K48" s="1767"/>
      <c r="L48" s="1840"/>
      <c r="M48" s="1841"/>
      <c r="N48" s="1841"/>
      <c r="O48" s="1842"/>
      <c r="P48" s="1824" t="s">
        <v>1137</v>
      </c>
      <c r="Q48" s="1825"/>
      <c r="R48" s="1826"/>
      <c r="S48" s="632" t="str">
        <f>IF(S46="","",VLOOKUP(S46,'[1]シフト記号表（勤務時間帯）'!$C$6:$U$35,19,FALSE))</f>
        <v/>
      </c>
      <c r="T48" s="633" t="str">
        <f>IF(T46="","",VLOOKUP(T46,'[1]シフト記号表（勤務時間帯）'!$C$6:$U$35,19,FALSE))</f>
        <v/>
      </c>
      <c r="U48" s="633" t="str">
        <f>IF(U46="","",VLOOKUP(U46,'[1]シフト記号表（勤務時間帯）'!$C$6:$U$35,19,FALSE))</f>
        <v/>
      </c>
      <c r="V48" s="633" t="str">
        <f>IF(V46="","",VLOOKUP(V46,'[1]シフト記号表（勤務時間帯）'!$C$6:$U$35,19,FALSE))</f>
        <v/>
      </c>
      <c r="W48" s="633" t="str">
        <f>IF(W46="","",VLOOKUP(W46,'[1]シフト記号表（勤務時間帯）'!$C$6:$U$35,19,FALSE))</f>
        <v/>
      </c>
      <c r="X48" s="633" t="str">
        <f>IF(X46="","",VLOOKUP(X46,'[1]シフト記号表（勤務時間帯）'!$C$6:$U$35,19,FALSE))</f>
        <v/>
      </c>
      <c r="Y48" s="634" t="str">
        <f>IF(Y46="","",VLOOKUP(Y46,'[1]シフト記号表（勤務時間帯）'!$C$6:$U$35,19,FALSE))</f>
        <v/>
      </c>
      <c r="Z48" s="632" t="str">
        <f>IF(Z46="","",VLOOKUP(Z46,'[1]シフト記号表（勤務時間帯）'!$C$6:$U$35,19,FALSE))</f>
        <v/>
      </c>
      <c r="AA48" s="633" t="str">
        <f>IF(AA46="","",VLOOKUP(AA46,'[1]シフト記号表（勤務時間帯）'!$C$6:$U$35,19,FALSE))</f>
        <v/>
      </c>
      <c r="AB48" s="633" t="str">
        <f>IF(AB46="","",VLOOKUP(AB46,'[1]シフト記号表（勤務時間帯）'!$C$6:$U$35,19,FALSE))</f>
        <v/>
      </c>
      <c r="AC48" s="633" t="str">
        <f>IF(AC46="","",VLOOKUP(AC46,'[1]シフト記号表（勤務時間帯）'!$C$6:$U$35,19,FALSE))</f>
        <v/>
      </c>
      <c r="AD48" s="633" t="str">
        <f>IF(AD46="","",VLOOKUP(AD46,'[1]シフト記号表（勤務時間帯）'!$C$6:$U$35,19,FALSE))</f>
        <v/>
      </c>
      <c r="AE48" s="633" t="str">
        <f>IF(AE46="","",VLOOKUP(AE46,'[1]シフト記号表（勤務時間帯）'!$C$6:$U$35,19,FALSE))</f>
        <v/>
      </c>
      <c r="AF48" s="634" t="str">
        <f>IF(AF46="","",VLOOKUP(AF46,'[1]シフト記号表（勤務時間帯）'!$C$6:$U$35,19,FALSE))</f>
        <v/>
      </c>
      <c r="AG48" s="632" t="str">
        <f>IF(AG46="","",VLOOKUP(AG46,'[1]シフト記号表（勤務時間帯）'!$C$6:$U$35,19,FALSE))</f>
        <v/>
      </c>
      <c r="AH48" s="633" t="str">
        <f>IF(AH46="","",VLOOKUP(AH46,'[1]シフト記号表（勤務時間帯）'!$C$6:$U$35,19,FALSE))</f>
        <v/>
      </c>
      <c r="AI48" s="633" t="str">
        <f>IF(AI46="","",VLOOKUP(AI46,'[1]シフト記号表（勤務時間帯）'!$C$6:$U$35,19,FALSE))</f>
        <v/>
      </c>
      <c r="AJ48" s="633" t="str">
        <f>IF(AJ46="","",VLOOKUP(AJ46,'[1]シフト記号表（勤務時間帯）'!$C$6:$U$35,19,FALSE))</f>
        <v/>
      </c>
      <c r="AK48" s="633" t="str">
        <f>IF(AK46="","",VLOOKUP(AK46,'[1]シフト記号表（勤務時間帯）'!$C$6:$U$35,19,FALSE))</f>
        <v/>
      </c>
      <c r="AL48" s="633" t="str">
        <f>IF(AL46="","",VLOOKUP(AL46,'[1]シフト記号表（勤務時間帯）'!$C$6:$U$35,19,FALSE))</f>
        <v/>
      </c>
      <c r="AM48" s="634" t="str">
        <f>IF(AM46="","",VLOOKUP(AM46,'[1]シフト記号表（勤務時間帯）'!$C$6:$U$35,19,FALSE))</f>
        <v/>
      </c>
      <c r="AN48" s="632" t="str">
        <f>IF(AN46="","",VLOOKUP(AN46,'[1]シフト記号表（勤務時間帯）'!$C$6:$U$35,19,FALSE))</f>
        <v/>
      </c>
      <c r="AO48" s="633" t="str">
        <f>IF(AO46="","",VLOOKUP(AO46,'[1]シフト記号表（勤務時間帯）'!$C$6:$U$35,19,FALSE))</f>
        <v/>
      </c>
      <c r="AP48" s="633" t="str">
        <f>IF(AP46="","",VLOOKUP(AP46,'[1]シフト記号表（勤務時間帯）'!$C$6:$U$35,19,FALSE))</f>
        <v/>
      </c>
      <c r="AQ48" s="633" t="str">
        <f>IF(AQ46="","",VLOOKUP(AQ46,'[1]シフト記号表（勤務時間帯）'!$C$6:$U$35,19,FALSE))</f>
        <v/>
      </c>
      <c r="AR48" s="633" t="str">
        <f>IF(AR46="","",VLOOKUP(AR46,'[1]シフト記号表（勤務時間帯）'!$C$6:$U$35,19,FALSE))</f>
        <v/>
      </c>
      <c r="AS48" s="633" t="str">
        <f>IF(AS46="","",VLOOKUP(AS46,'[1]シフト記号表（勤務時間帯）'!$C$6:$U$35,19,FALSE))</f>
        <v/>
      </c>
      <c r="AT48" s="634" t="str">
        <f>IF(AT46="","",VLOOKUP(AT46,'[1]シフト記号表（勤務時間帯）'!$C$6:$U$35,19,FALSE))</f>
        <v/>
      </c>
      <c r="AU48" s="632" t="str">
        <f>IF(AU46="","",VLOOKUP(AU46,'[1]シフト記号表（勤務時間帯）'!$C$6:$U$35,19,FALSE))</f>
        <v/>
      </c>
      <c r="AV48" s="633" t="str">
        <f>IF(AV46="","",VLOOKUP(AV46,'[1]シフト記号表（勤務時間帯）'!$C$6:$U$35,19,FALSE))</f>
        <v/>
      </c>
      <c r="AW48" s="633" t="str">
        <f>IF(AW46="","",VLOOKUP(AW46,'[1]シフト記号表（勤務時間帯）'!$C$6:$U$35,19,FALSE))</f>
        <v/>
      </c>
      <c r="AX48" s="1827">
        <f>IF($BB$3="４週",SUM(S48:AT48),IF($BB$3="暦月",SUM(S48:AW48),""))</f>
        <v>0</v>
      </c>
      <c r="AY48" s="1828"/>
      <c r="AZ48" s="1829">
        <f>IF($BB$3="４週",AX48/4,IF($BB$3="暦月",'勤務体制（100名）'!AX48/('勤務体制（100名）'!$BB$8/7),""))</f>
        <v>0</v>
      </c>
      <c r="BA48" s="1830"/>
      <c r="BB48" s="1814"/>
      <c r="BC48" s="1815"/>
      <c r="BD48" s="1815"/>
      <c r="BE48" s="1815"/>
      <c r="BF48" s="1816"/>
    </row>
    <row r="49" spans="2:58" ht="20.25" customHeight="1" x14ac:dyDescent="0.2">
      <c r="B49" s="1750">
        <f>B46+1</f>
        <v>10</v>
      </c>
      <c r="C49" s="1853"/>
      <c r="D49" s="1854"/>
      <c r="E49" s="1855"/>
      <c r="F49" s="635"/>
      <c r="G49" s="1834"/>
      <c r="H49" s="1836"/>
      <c r="I49" s="1766"/>
      <c r="J49" s="1766"/>
      <c r="K49" s="1767"/>
      <c r="L49" s="1837"/>
      <c r="M49" s="1838"/>
      <c r="N49" s="1838"/>
      <c r="O49" s="1839"/>
      <c r="P49" s="1843" t="s">
        <v>1135</v>
      </c>
      <c r="Q49" s="1844"/>
      <c r="R49" s="1845"/>
      <c r="S49" s="690"/>
      <c r="T49" s="691"/>
      <c r="U49" s="691"/>
      <c r="V49" s="691"/>
      <c r="W49" s="691"/>
      <c r="X49" s="691"/>
      <c r="Y49" s="692"/>
      <c r="Z49" s="690"/>
      <c r="AA49" s="691"/>
      <c r="AB49" s="691"/>
      <c r="AC49" s="691"/>
      <c r="AD49" s="691"/>
      <c r="AE49" s="691"/>
      <c r="AF49" s="692"/>
      <c r="AG49" s="690"/>
      <c r="AH49" s="691"/>
      <c r="AI49" s="691"/>
      <c r="AJ49" s="691"/>
      <c r="AK49" s="691"/>
      <c r="AL49" s="691"/>
      <c r="AM49" s="692"/>
      <c r="AN49" s="690"/>
      <c r="AO49" s="691"/>
      <c r="AP49" s="691"/>
      <c r="AQ49" s="691"/>
      <c r="AR49" s="691"/>
      <c r="AS49" s="691"/>
      <c r="AT49" s="692"/>
      <c r="AU49" s="690"/>
      <c r="AV49" s="691"/>
      <c r="AW49" s="691"/>
      <c r="AX49" s="1915"/>
      <c r="AY49" s="1916"/>
      <c r="AZ49" s="1917"/>
      <c r="BA49" s="1918"/>
      <c r="BB49" s="1850"/>
      <c r="BC49" s="1851"/>
      <c r="BD49" s="1851"/>
      <c r="BE49" s="1851"/>
      <c r="BF49" s="1852"/>
    </row>
    <row r="50" spans="2:58" ht="20.25" customHeight="1" x14ac:dyDescent="0.2">
      <c r="B50" s="1750"/>
      <c r="C50" s="1856"/>
      <c r="D50" s="1857"/>
      <c r="E50" s="1858"/>
      <c r="F50" s="627"/>
      <c r="G50" s="1761"/>
      <c r="H50" s="1765"/>
      <c r="I50" s="1766"/>
      <c r="J50" s="1766"/>
      <c r="K50" s="1767"/>
      <c r="L50" s="1771"/>
      <c r="M50" s="1772"/>
      <c r="N50" s="1772"/>
      <c r="O50" s="1773"/>
      <c r="P50" s="1817" t="s">
        <v>1136</v>
      </c>
      <c r="Q50" s="1818"/>
      <c r="R50" s="1819"/>
      <c r="S50" s="628" t="str">
        <f>IF(S49="","",VLOOKUP(S49,'[1]シフト記号表（勤務時間帯）'!$C$6:$K$35,9,FALSE))</f>
        <v/>
      </c>
      <c r="T50" s="629" t="str">
        <f>IF(T49="","",VLOOKUP(T49,'[1]シフト記号表（勤務時間帯）'!$C$6:$K$35,9,FALSE))</f>
        <v/>
      </c>
      <c r="U50" s="629" t="str">
        <f>IF(U49="","",VLOOKUP(U49,'[1]シフト記号表（勤務時間帯）'!$C$6:$K$35,9,FALSE))</f>
        <v/>
      </c>
      <c r="V50" s="629" t="str">
        <f>IF(V49="","",VLOOKUP(V49,'[1]シフト記号表（勤務時間帯）'!$C$6:$K$35,9,FALSE))</f>
        <v/>
      </c>
      <c r="W50" s="629" t="str">
        <f>IF(W49="","",VLOOKUP(W49,'[1]シフト記号表（勤務時間帯）'!$C$6:$K$35,9,FALSE))</f>
        <v/>
      </c>
      <c r="X50" s="629" t="str">
        <f>IF(X49="","",VLOOKUP(X49,'[1]シフト記号表（勤務時間帯）'!$C$6:$K$35,9,FALSE))</f>
        <v/>
      </c>
      <c r="Y50" s="630" t="str">
        <f>IF(Y49="","",VLOOKUP(Y49,'[1]シフト記号表（勤務時間帯）'!$C$6:$K$35,9,FALSE))</f>
        <v/>
      </c>
      <c r="Z50" s="628" t="str">
        <f>IF(Z49="","",VLOOKUP(Z49,'[1]シフト記号表（勤務時間帯）'!$C$6:$K$35,9,FALSE))</f>
        <v/>
      </c>
      <c r="AA50" s="629" t="str">
        <f>IF(AA49="","",VLOOKUP(AA49,'[1]シフト記号表（勤務時間帯）'!$C$6:$K$35,9,FALSE))</f>
        <v/>
      </c>
      <c r="AB50" s="629" t="str">
        <f>IF(AB49="","",VLOOKUP(AB49,'[1]シフト記号表（勤務時間帯）'!$C$6:$K$35,9,FALSE))</f>
        <v/>
      </c>
      <c r="AC50" s="629" t="str">
        <f>IF(AC49="","",VLOOKUP(AC49,'[1]シフト記号表（勤務時間帯）'!$C$6:$K$35,9,FALSE))</f>
        <v/>
      </c>
      <c r="AD50" s="629" t="str">
        <f>IF(AD49="","",VLOOKUP(AD49,'[1]シフト記号表（勤務時間帯）'!$C$6:$K$35,9,FALSE))</f>
        <v/>
      </c>
      <c r="AE50" s="629" t="str">
        <f>IF(AE49="","",VLOOKUP(AE49,'[1]シフト記号表（勤務時間帯）'!$C$6:$K$35,9,FALSE))</f>
        <v/>
      </c>
      <c r="AF50" s="630" t="str">
        <f>IF(AF49="","",VLOOKUP(AF49,'[1]シフト記号表（勤務時間帯）'!$C$6:$K$35,9,FALSE))</f>
        <v/>
      </c>
      <c r="AG50" s="628" t="str">
        <f>IF(AG49="","",VLOOKUP(AG49,'[1]シフト記号表（勤務時間帯）'!$C$6:$K$35,9,FALSE))</f>
        <v/>
      </c>
      <c r="AH50" s="629" t="str">
        <f>IF(AH49="","",VLOOKUP(AH49,'[1]シフト記号表（勤務時間帯）'!$C$6:$K$35,9,FALSE))</f>
        <v/>
      </c>
      <c r="AI50" s="629" t="str">
        <f>IF(AI49="","",VLOOKUP(AI49,'[1]シフト記号表（勤務時間帯）'!$C$6:$K$35,9,FALSE))</f>
        <v/>
      </c>
      <c r="AJ50" s="629" t="str">
        <f>IF(AJ49="","",VLOOKUP(AJ49,'[1]シフト記号表（勤務時間帯）'!$C$6:$K$35,9,FALSE))</f>
        <v/>
      </c>
      <c r="AK50" s="629" t="str">
        <f>IF(AK49="","",VLOOKUP(AK49,'[1]シフト記号表（勤務時間帯）'!$C$6:$K$35,9,FALSE))</f>
        <v/>
      </c>
      <c r="AL50" s="629" t="str">
        <f>IF(AL49="","",VLOOKUP(AL49,'[1]シフト記号表（勤務時間帯）'!$C$6:$K$35,9,FALSE))</f>
        <v/>
      </c>
      <c r="AM50" s="630" t="str">
        <f>IF(AM49="","",VLOOKUP(AM49,'[1]シフト記号表（勤務時間帯）'!$C$6:$K$35,9,FALSE))</f>
        <v/>
      </c>
      <c r="AN50" s="628" t="str">
        <f>IF(AN49="","",VLOOKUP(AN49,'[1]シフト記号表（勤務時間帯）'!$C$6:$K$35,9,FALSE))</f>
        <v/>
      </c>
      <c r="AO50" s="629" t="str">
        <f>IF(AO49="","",VLOOKUP(AO49,'[1]シフト記号表（勤務時間帯）'!$C$6:$K$35,9,FALSE))</f>
        <v/>
      </c>
      <c r="AP50" s="629" t="str">
        <f>IF(AP49="","",VLOOKUP(AP49,'[1]シフト記号表（勤務時間帯）'!$C$6:$K$35,9,FALSE))</f>
        <v/>
      </c>
      <c r="AQ50" s="629" t="str">
        <f>IF(AQ49="","",VLOOKUP(AQ49,'[1]シフト記号表（勤務時間帯）'!$C$6:$K$35,9,FALSE))</f>
        <v/>
      </c>
      <c r="AR50" s="629" t="str">
        <f>IF(AR49="","",VLOOKUP(AR49,'[1]シフト記号表（勤務時間帯）'!$C$6:$K$35,9,FALSE))</f>
        <v/>
      </c>
      <c r="AS50" s="629" t="str">
        <f>IF(AS49="","",VLOOKUP(AS49,'[1]シフト記号表（勤務時間帯）'!$C$6:$K$35,9,FALSE))</f>
        <v/>
      </c>
      <c r="AT50" s="630" t="str">
        <f>IF(AT49="","",VLOOKUP(AT49,'[1]シフト記号表（勤務時間帯）'!$C$6:$K$35,9,FALSE))</f>
        <v/>
      </c>
      <c r="AU50" s="628" t="str">
        <f>IF(AU49="","",VLOOKUP(AU49,'[1]シフト記号表（勤務時間帯）'!$C$6:$K$35,9,FALSE))</f>
        <v/>
      </c>
      <c r="AV50" s="629" t="str">
        <f>IF(AV49="","",VLOOKUP(AV49,'[1]シフト記号表（勤務時間帯）'!$C$6:$K$35,9,FALSE))</f>
        <v/>
      </c>
      <c r="AW50" s="629" t="str">
        <f>IF(AW49="","",VLOOKUP(AW49,'[1]シフト記号表（勤務時間帯）'!$C$6:$K$35,9,FALSE))</f>
        <v/>
      </c>
      <c r="AX50" s="1820">
        <f>IF($BB$3="４週",SUM(S50:AT50),IF($BB$3="暦月",SUM(S50:AW50),""))</f>
        <v>0</v>
      </c>
      <c r="AY50" s="1821"/>
      <c r="AZ50" s="1822">
        <f>IF($BB$3="４週",AX50/4,IF($BB$3="暦月",'勤務体制（100名）'!AX50/('勤務体制（100名）'!$BB$8/7),""))</f>
        <v>0</v>
      </c>
      <c r="BA50" s="1823"/>
      <c r="BB50" s="1811"/>
      <c r="BC50" s="1812"/>
      <c r="BD50" s="1812"/>
      <c r="BE50" s="1812"/>
      <c r="BF50" s="1813"/>
    </row>
    <row r="51" spans="2:58" ht="20.25" customHeight="1" x14ac:dyDescent="0.2">
      <c r="B51" s="1750"/>
      <c r="C51" s="1859"/>
      <c r="D51" s="1860"/>
      <c r="E51" s="1861"/>
      <c r="F51" s="627">
        <f>C49</f>
        <v>0</v>
      </c>
      <c r="G51" s="1835"/>
      <c r="H51" s="1765"/>
      <c r="I51" s="1766"/>
      <c r="J51" s="1766"/>
      <c r="K51" s="1767"/>
      <c r="L51" s="1840"/>
      <c r="M51" s="1841"/>
      <c r="N51" s="1841"/>
      <c r="O51" s="1842"/>
      <c r="P51" s="1824" t="s">
        <v>1137</v>
      </c>
      <c r="Q51" s="1825"/>
      <c r="R51" s="1826"/>
      <c r="S51" s="632" t="str">
        <f>IF(S49="","",VLOOKUP(S49,'[1]シフト記号表（勤務時間帯）'!$C$6:$U$35,19,FALSE))</f>
        <v/>
      </c>
      <c r="T51" s="633" t="str">
        <f>IF(T49="","",VLOOKUP(T49,'[1]シフト記号表（勤務時間帯）'!$C$6:$U$35,19,FALSE))</f>
        <v/>
      </c>
      <c r="U51" s="633" t="str">
        <f>IF(U49="","",VLOOKUP(U49,'[1]シフト記号表（勤務時間帯）'!$C$6:$U$35,19,FALSE))</f>
        <v/>
      </c>
      <c r="V51" s="633" t="str">
        <f>IF(V49="","",VLOOKUP(V49,'[1]シフト記号表（勤務時間帯）'!$C$6:$U$35,19,FALSE))</f>
        <v/>
      </c>
      <c r="W51" s="633" t="str">
        <f>IF(W49="","",VLOOKUP(W49,'[1]シフト記号表（勤務時間帯）'!$C$6:$U$35,19,FALSE))</f>
        <v/>
      </c>
      <c r="X51" s="633" t="str">
        <f>IF(X49="","",VLOOKUP(X49,'[1]シフト記号表（勤務時間帯）'!$C$6:$U$35,19,FALSE))</f>
        <v/>
      </c>
      <c r="Y51" s="634" t="str">
        <f>IF(Y49="","",VLOOKUP(Y49,'[1]シフト記号表（勤務時間帯）'!$C$6:$U$35,19,FALSE))</f>
        <v/>
      </c>
      <c r="Z51" s="632" t="str">
        <f>IF(Z49="","",VLOOKUP(Z49,'[1]シフト記号表（勤務時間帯）'!$C$6:$U$35,19,FALSE))</f>
        <v/>
      </c>
      <c r="AA51" s="633" t="str">
        <f>IF(AA49="","",VLOOKUP(AA49,'[1]シフト記号表（勤務時間帯）'!$C$6:$U$35,19,FALSE))</f>
        <v/>
      </c>
      <c r="AB51" s="633" t="str">
        <f>IF(AB49="","",VLOOKUP(AB49,'[1]シフト記号表（勤務時間帯）'!$C$6:$U$35,19,FALSE))</f>
        <v/>
      </c>
      <c r="AC51" s="633" t="str">
        <f>IF(AC49="","",VLOOKUP(AC49,'[1]シフト記号表（勤務時間帯）'!$C$6:$U$35,19,FALSE))</f>
        <v/>
      </c>
      <c r="AD51" s="633" t="str">
        <f>IF(AD49="","",VLOOKUP(AD49,'[1]シフト記号表（勤務時間帯）'!$C$6:$U$35,19,FALSE))</f>
        <v/>
      </c>
      <c r="AE51" s="633" t="str">
        <f>IF(AE49="","",VLOOKUP(AE49,'[1]シフト記号表（勤務時間帯）'!$C$6:$U$35,19,FALSE))</f>
        <v/>
      </c>
      <c r="AF51" s="634" t="str">
        <f>IF(AF49="","",VLOOKUP(AF49,'[1]シフト記号表（勤務時間帯）'!$C$6:$U$35,19,FALSE))</f>
        <v/>
      </c>
      <c r="AG51" s="632" t="str">
        <f>IF(AG49="","",VLOOKUP(AG49,'[1]シフト記号表（勤務時間帯）'!$C$6:$U$35,19,FALSE))</f>
        <v/>
      </c>
      <c r="AH51" s="633" t="str">
        <f>IF(AH49="","",VLOOKUP(AH49,'[1]シフト記号表（勤務時間帯）'!$C$6:$U$35,19,FALSE))</f>
        <v/>
      </c>
      <c r="AI51" s="633" t="str">
        <f>IF(AI49="","",VLOOKUP(AI49,'[1]シフト記号表（勤務時間帯）'!$C$6:$U$35,19,FALSE))</f>
        <v/>
      </c>
      <c r="AJ51" s="633" t="str">
        <f>IF(AJ49="","",VLOOKUP(AJ49,'[1]シフト記号表（勤務時間帯）'!$C$6:$U$35,19,FALSE))</f>
        <v/>
      </c>
      <c r="AK51" s="633" t="str">
        <f>IF(AK49="","",VLOOKUP(AK49,'[1]シフト記号表（勤務時間帯）'!$C$6:$U$35,19,FALSE))</f>
        <v/>
      </c>
      <c r="AL51" s="633" t="str">
        <f>IF(AL49="","",VLOOKUP(AL49,'[1]シフト記号表（勤務時間帯）'!$C$6:$U$35,19,FALSE))</f>
        <v/>
      </c>
      <c r="AM51" s="634" t="str">
        <f>IF(AM49="","",VLOOKUP(AM49,'[1]シフト記号表（勤務時間帯）'!$C$6:$U$35,19,FALSE))</f>
        <v/>
      </c>
      <c r="AN51" s="632" t="str">
        <f>IF(AN49="","",VLOOKUP(AN49,'[1]シフト記号表（勤務時間帯）'!$C$6:$U$35,19,FALSE))</f>
        <v/>
      </c>
      <c r="AO51" s="633" t="str">
        <f>IF(AO49="","",VLOOKUP(AO49,'[1]シフト記号表（勤務時間帯）'!$C$6:$U$35,19,FALSE))</f>
        <v/>
      </c>
      <c r="AP51" s="633" t="str">
        <f>IF(AP49="","",VLOOKUP(AP49,'[1]シフト記号表（勤務時間帯）'!$C$6:$U$35,19,FALSE))</f>
        <v/>
      </c>
      <c r="AQ51" s="633" t="str">
        <f>IF(AQ49="","",VLOOKUP(AQ49,'[1]シフト記号表（勤務時間帯）'!$C$6:$U$35,19,FALSE))</f>
        <v/>
      </c>
      <c r="AR51" s="633" t="str">
        <f>IF(AR49="","",VLOOKUP(AR49,'[1]シフト記号表（勤務時間帯）'!$C$6:$U$35,19,FALSE))</f>
        <v/>
      </c>
      <c r="AS51" s="633" t="str">
        <f>IF(AS49="","",VLOOKUP(AS49,'[1]シフト記号表（勤務時間帯）'!$C$6:$U$35,19,FALSE))</f>
        <v/>
      </c>
      <c r="AT51" s="634" t="str">
        <f>IF(AT49="","",VLOOKUP(AT49,'[1]シフト記号表（勤務時間帯）'!$C$6:$U$35,19,FALSE))</f>
        <v/>
      </c>
      <c r="AU51" s="632" t="str">
        <f>IF(AU49="","",VLOOKUP(AU49,'[1]シフト記号表（勤務時間帯）'!$C$6:$U$35,19,FALSE))</f>
        <v/>
      </c>
      <c r="AV51" s="633" t="str">
        <f>IF(AV49="","",VLOOKUP(AV49,'[1]シフト記号表（勤務時間帯）'!$C$6:$U$35,19,FALSE))</f>
        <v/>
      </c>
      <c r="AW51" s="633" t="str">
        <f>IF(AW49="","",VLOOKUP(AW49,'[1]シフト記号表（勤務時間帯）'!$C$6:$U$35,19,FALSE))</f>
        <v/>
      </c>
      <c r="AX51" s="1827">
        <f>IF($BB$3="４週",SUM(S51:AT51),IF($BB$3="暦月",SUM(S51:AW51),""))</f>
        <v>0</v>
      </c>
      <c r="AY51" s="1828"/>
      <c r="AZ51" s="1829">
        <f>IF($BB$3="４週",AX51/4,IF($BB$3="暦月",'勤務体制（100名）'!AX51/('勤務体制（100名）'!$BB$8/7),""))</f>
        <v>0</v>
      </c>
      <c r="BA51" s="1830"/>
      <c r="BB51" s="1814"/>
      <c r="BC51" s="1815"/>
      <c r="BD51" s="1815"/>
      <c r="BE51" s="1815"/>
      <c r="BF51" s="1816"/>
    </row>
    <row r="52" spans="2:58" ht="20.25" customHeight="1" x14ac:dyDescent="0.2">
      <c r="B52" s="1750">
        <f>B49+1</f>
        <v>11</v>
      </c>
      <c r="C52" s="1853"/>
      <c r="D52" s="1854"/>
      <c r="E52" s="1855"/>
      <c r="F52" s="635"/>
      <c r="G52" s="1834"/>
      <c r="H52" s="1836"/>
      <c r="I52" s="1766"/>
      <c r="J52" s="1766"/>
      <c r="K52" s="1767"/>
      <c r="L52" s="1837"/>
      <c r="M52" s="1838"/>
      <c r="N52" s="1838"/>
      <c r="O52" s="1839"/>
      <c r="P52" s="1843" t="s">
        <v>1135</v>
      </c>
      <c r="Q52" s="1844"/>
      <c r="R52" s="1845"/>
      <c r="S52" s="690"/>
      <c r="T52" s="691"/>
      <c r="U52" s="691"/>
      <c r="V52" s="691"/>
      <c r="W52" s="691"/>
      <c r="X52" s="691"/>
      <c r="Y52" s="692"/>
      <c r="Z52" s="690"/>
      <c r="AA52" s="691"/>
      <c r="AB52" s="691"/>
      <c r="AC52" s="691"/>
      <c r="AD52" s="691"/>
      <c r="AE52" s="691"/>
      <c r="AF52" s="692"/>
      <c r="AG52" s="690"/>
      <c r="AH52" s="691"/>
      <c r="AI52" s="691"/>
      <c r="AJ52" s="691"/>
      <c r="AK52" s="691"/>
      <c r="AL52" s="691"/>
      <c r="AM52" s="692"/>
      <c r="AN52" s="690"/>
      <c r="AO52" s="691"/>
      <c r="AP52" s="691"/>
      <c r="AQ52" s="691"/>
      <c r="AR52" s="691"/>
      <c r="AS52" s="691"/>
      <c r="AT52" s="692"/>
      <c r="AU52" s="690"/>
      <c r="AV52" s="691"/>
      <c r="AW52" s="691"/>
      <c r="AX52" s="1915"/>
      <c r="AY52" s="1916"/>
      <c r="AZ52" s="1917"/>
      <c r="BA52" s="1918"/>
      <c r="BB52" s="1850"/>
      <c r="BC52" s="1851"/>
      <c r="BD52" s="1851"/>
      <c r="BE52" s="1851"/>
      <c r="BF52" s="1852"/>
    </row>
    <row r="53" spans="2:58" ht="20.25" customHeight="1" x14ac:dyDescent="0.2">
      <c r="B53" s="1750"/>
      <c r="C53" s="1856"/>
      <c r="D53" s="1857"/>
      <c r="E53" s="1858"/>
      <c r="F53" s="627"/>
      <c r="G53" s="1761"/>
      <c r="H53" s="1765"/>
      <c r="I53" s="1766"/>
      <c r="J53" s="1766"/>
      <c r="K53" s="1767"/>
      <c r="L53" s="1771"/>
      <c r="M53" s="1772"/>
      <c r="N53" s="1772"/>
      <c r="O53" s="1773"/>
      <c r="P53" s="1817" t="s">
        <v>1136</v>
      </c>
      <c r="Q53" s="1818"/>
      <c r="R53" s="1819"/>
      <c r="S53" s="628" t="str">
        <f>IF(S52="","",VLOOKUP(S52,'[1]シフト記号表（勤務時間帯）'!$C$6:$K$35,9,FALSE))</f>
        <v/>
      </c>
      <c r="T53" s="629" t="str">
        <f>IF(T52="","",VLOOKUP(T52,'[1]シフト記号表（勤務時間帯）'!$C$6:$K$35,9,FALSE))</f>
        <v/>
      </c>
      <c r="U53" s="629" t="str">
        <f>IF(U52="","",VLOOKUP(U52,'[1]シフト記号表（勤務時間帯）'!$C$6:$K$35,9,FALSE))</f>
        <v/>
      </c>
      <c r="V53" s="629" t="str">
        <f>IF(V52="","",VLOOKUP(V52,'[1]シフト記号表（勤務時間帯）'!$C$6:$K$35,9,FALSE))</f>
        <v/>
      </c>
      <c r="W53" s="629" t="str">
        <f>IF(W52="","",VLOOKUP(W52,'[1]シフト記号表（勤務時間帯）'!$C$6:$K$35,9,FALSE))</f>
        <v/>
      </c>
      <c r="X53" s="629" t="str">
        <f>IF(X52="","",VLOOKUP(X52,'[1]シフト記号表（勤務時間帯）'!$C$6:$K$35,9,FALSE))</f>
        <v/>
      </c>
      <c r="Y53" s="630" t="str">
        <f>IF(Y52="","",VLOOKUP(Y52,'[1]シフト記号表（勤務時間帯）'!$C$6:$K$35,9,FALSE))</f>
        <v/>
      </c>
      <c r="Z53" s="628" t="str">
        <f>IF(Z52="","",VLOOKUP(Z52,'[1]シフト記号表（勤務時間帯）'!$C$6:$K$35,9,FALSE))</f>
        <v/>
      </c>
      <c r="AA53" s="629" t="str">
        <f>IF(AA52="","",VLOOKUP(AA52,'[1]シフト記号表（勤務時間帯）'!$C$6:$K$35,9,FALSE))</f>
        <v/>
      </c>
      <c r="AB53" s="629" t="str">
        <f>IF(AB52="","",VLOOKUP(AB52,'[1]シフト記号表（勤務時間帯）'!$C$6:$K$35,9,FALSE))</f>
        <v/>
      </c>
      <c r="AC53" s="629" t="str">
        <f>IF(AC52="","",VLOOKUP(AC52,'[1]シフト記号表（勤務時間帯）'!$C$6:$K$35,9,FALSE))</f>
        <v/>
      </c>
      <c r="AD53" s="629" t="str">
        <f>IF(AD52="","",VLOOKUP(AD52,'[1]シフト記号表（勤務時間帯）'!$C$6:$K$35,9,FALSE))</f>
        <v/>
      </c>
      <c r="AE53" s="629" t="str">
        <f>IF(AE52="","",VLOOKUP(AE52,'[1]シフト記号表（勤務時間帯）'!$C$6:$K$35,9,FALSE))</f>
        <v/>
      </c>
      <c r="AF53" s="630" t="str">
        <f>IF(AF52="","",VLOOKUP(AF52,'[1]シフト記号表（勤務時間帯）'!$C$6:$K$35,9,FALSE))</f>
        <v/>
      </c>
      <c r="AG53" s="628" t="str">
        <f>IF(AG52="","",VLOOKUP(AG52,'[1]シフト記号表（勤務時間帯）'!$C$6:$K$35,9,FALSE))</f>
        <v/>
      </c>
      <c r="AH53" s="629" t="str">
        <f>IF(AH52="","",VLOOKUP(AH52,'[1]シフト記号表（勤務時間帯）'!$C$6:$K$35,9,FALSE))</f>
        <v/>
      </c>
      <c r="AI53" s="629" t="str">
        <f>IF(AI52="","",VLOOKUP(AI52,'[1]シフト記号表（勤務時間帯）'!$C$6:$K$35,9,FALSE))</f>
        <v/>
      </c>
      <c r="AJ53" s="629" t="str">
        <f>IF(AJ52="","",VLOOKUP(AJ52,'[1]シフト記号表（勤務時間帯）'!$C$6:$K$35,9,FALSE))</f>
        <v/>
      </c>
      <c r="AK53" s="629" t="str">
        <f>IF(AK52="","",VLOOKUP(AK52,'[1]シフト記号表（勤務時間帯）'!$C$6:$K$35,9,FALSE))</f>
        <v/>
      </c>
      <c r="AL53" s="629" t="str">
        <f>IF(AL52="","",VLOOKUP(AL52,'[1]シフト記号表（勤務時間帯）'!$C$6:$K$35,9,FALSE))</f>
        <v/>
      </c>
      <c r="AM53" s="630" t="str">
        <f>IF(AM52="","",VLOOKUP(AM52,'[1]シフト記号表（勤務時間帯）'!$C$6:$K$35,9,FALSE))</f>
        <v/>
      </c>
      <c r="AN53" s="628" t="str">
        <f>IF(AN52="","",VLOOKUP(AN52,'[1]シフト記号表（勤務時間帯）'!$C$6:$K$35,9,FALSE))</f>
        <v/>
      </c>
      <c r="AO53" s="629" t="str">
        <f>IF(AO52="","",VLOOKUP(AO52,'[1]シフト記号表（勤務時間帯）'!$C$6:$K$35,9,FALSE))</f>
        <v/>
      </c>
      <c r="AP53" s="629" t="str">
        <f>IF(AP52="","",VLOOKUP(AP52,'[1]シフト記号表（勤務時間帯）'!$C$6:$K$35,9,FALSE))</f>
        <v/>
      </c>
      <c r="AQ53" s="629" t="str">
        <f>IF(AQ52="","",VLOOKUP(AQ52,'[1]シフト記号表（勤務時間帯）'!$C$6:$K$35,9,FALSE))</f>
        <v/>
      </c>
      <c r="AR53" s="629" t="str">
        <f>IF(AR52="","",VLOOKUP(AR52,'[1]シフト記号表（勤務時間帯）'!$C$6:$K$35,9,FALSE))</f>
        <v/>
      </c>
      <c r="AS53" s="629" t="str">
        <f>IF(AS52="","",VLOOKUP(AS52,'[1]シフト記号表（勤務時間帯）'!$C$6:$K$35,9,FALSE))</f>
        <v/>
      </c>
      <c r="AT53" s="630" t="str">
        <f>IF(AT52="","",VLOOKUP(AT52,'[1]シフト記号表（勤務時間帯）'!$C$6:$K$35,9,FALSE))</f>
        <v/>
      </c>
      <c r="AU53" s="628" t="str">
        <f>IF(AU52="","",VLOOKUP(AU52,'[1]シフト記号表（勤務時間帯）'!$C$6:$K$35,9,FALSE))</f>
        <v/>
      </c>
      <c r="AV53" s="629" t="str">
        <f>IF(AV52="","",VLOOKUP(AV52,'[1]シフト記号表（勤務時間帯）'!$C$6:$K$35,9,FALSE))</f>
        <v/>
      </c>
      <c r="AW53" s="629" t="str">
        <f>IF(AW52="","",VLOOKUP(AW52,'[1]シフト記号表（勤務時間帯）'!$C$6:$K$35,9,FALSE))</f>
        <v/>
      </c>
      <c r="AX53" s="1820">
        <f>IF($BB$3="４週",SUM(S53:AT53),IF($BB$3="暦月",SUM(S53:AW53),""))</f>
        <v>0</v>
      </c>
      <c r="AY53" s="1821"/>
      <c r="AZ53" s="1822">
        <f>IF($BB$3="４週",AX53/4,IF($BB$3="暦月",'勤務体制（100名）'!AX53/('勤務体制（100名）'!$BB$8/7),""))</f>
        <v>0</v>
      </c>
      <c r="BA53" s="1823"/>
      <c r="BB53" s="1811"/>
      <c r="BC53" s="1812"/>
      <c r="BD53" s="1812"/>
      <c r="BE53" s="1812"/>
      <c r="BF53" s="1813"/>
    </row>
    <row r="54" spans="2:58" ht="20.25" customHeight="1" x14ac:dyDescent="0.2">
      <c r="B54" s="1750"/>
      <c r="C54" s="1859"/>
      <c r="D54" s="1860"/>
      <c r="E54" s="1861"/>
      <c r="F54" s="627">
        <f>C52</f>
        <v>0</v>
      </c>
      <c r="G54" s="1835"/>
      <c r="H54" s="1765"/>
      <c r="I54" s="1766"/>
      <c r="J54" s="1766"/>
      <c r="K54" s="1767"/>
      <c r="L54" s="1840"/>
      <c r="M54" s="1841"/>
      <c r="N54" s="1841"/>
      <c r="O54" s="1842"/>
      <c r="P54" s="1824" t="s">
        <v>1137</v>
      </c>
      <c r="Q54" s="1825"/>
      <c r="R54" s="1826"/>
      <c r="S54" s="632" t="str">
        <f>IF(S52="","",VLOOKUP(S52,'[1]シフト記号表（勤務時間帯）'!$C$6:$U$35,19,FALSE))</f>
        <v/>
      </c>
      <c r="T54" s="633" t="str">
        <f>IF(T52="","",VLOOKUP(T52,'[1]シフト記号表（勤務時間帯）'!$C$6:$U$35,19,FALSE))</f>
        <v/>
      </c>
      <c r="U54" s="633" t="str">
        <f>IF(U52="","",VLOOKUP(U52,'[1]シフト記号表（勤務時間帯）'!$C$6:$U$35,19,FALSE))</f>
        <v/>
      </c>
      <c r="V54" s="633" t="str">
        <f>IF(V52="","",VLOOKUP(V52,'[1]シフト記号表（勤務時間帯）'!$C$6:$U$35,19,FALSE))</f>
        <v/>
      </c>
      <c r="W54" s="633" t="str">
        <f>IF(W52="","",VLOOKUP(W52,'[1]シフト記号表（勤務時間帯）'!$C$6:$U$35,19,FALSE))</f>
        <v/>
      </c>
      <c r="X54" s="633" t="str">
        <f>IF(X52="","",VLOOKUP(X52,'[1]シフト記号表（勤務時間帯）'!$C$6:$U$35,19,FALSE))</f>
        <v/>
      </c>
      <c r="Y54" s="634" t="str">
        <f>IF(Y52="","",VLOOKUP(Y52,'[1]シフト記号表（勤務時間帯）'!$C$6:$U$35,19,FALSE))</f>
        <v/>
      </c>
      <c r="Z54" s="632" t="str">
        <f>IF(Z52="","",VLOOKUP(Z52,'[1]シフト記号表（勤務時間帯）'!$C$6:$U$35,19,FALSE))</f>
        <v/>
      </c>
      <c r="AA54" s="633" t="str">
        <f>IF(AA52="","",VLOOKUP(AA52,'[1]シフト記号表（勤務時間帯）'!$C$6:$U$35,19,FALSE))</f>
        <v/>
      </c>
      <c r="AB54" s="633" t="str">
        <f>IF(AB52="","",VLOOKUP(AB52,'[1]シフト記号表（勤務時間帯）'!$C$6:$U$35,19,FALSE))</f>
        <v/>
      </c>
      <c r="AC54" s="633" t="str">
        <f>IF(AC52="","",VLOOKUP(AC52,'[1]シフト記号表（勤務時間帯）'!$C$6:$U$35,19,FALSE))</f>
        <v/>
      </c>
      <c r="AD54" s="633" t="str">
        <f>IF(AD52="","",VLOOKUP(AD52,'[1]シフト記号表（勤務時間帯）'!$C$6:$U$35,19,FALSE))</f>
        <v/>
      </c>
      <c r="AE54" s="633" t="str">
        <f>IF(AE52="","",VLOOKUP(AE52,'[1]シフト記号表（勤務時間帯）'!$C$6:$U$35,19,FALSE))</f>
        <v/>
      </c>
      <c r="AF54" s="634" t="str">
        <f>IF(AF52="","",VLOOKUP(AF52,'[1]シフト記号表（勤務時間帯）'!$C$6:$U$35,19,FALSE))</f>
        <v/>
      </c>
      <c r="AG54" s="632" t="str">
        <f>IF(AG52="","",VLOOKUP(AG52,'[1]シフト記号表（勤務時間帯）'!$C$6:$U$35,19,FALSE))</f>
        <v/>
      </c>
      <c r="AH54" s="633" t="str">
        <f>IF(AH52="","",VLOOKUP(AH52,'[1]シフト記号表（勤務時間帯）'!$C$6:$U$35,19,FALSE))</f>
        <v/>
      </c>
      <c r="AI54" s="633" t="str">
        <f>IF(AI52="","",VLOOKUP(AI52,'[1]シフト記号表（勤務時間帯）'!$C$6:$U$35,19,FALSE))</f>
        <v/>
      </c>
      <c r="AJ54" s="633" t="str">
        <f>IF(AJ52="","",VLOOKUP(AJ52,'[1]シフト記号表（勤務時間帯）'!$C$6:$U$35,19,FALSE))</f>
        <v/>
      </c>
      <c r="AK54" s="633" t="str">
        <f>IF(AK52="","",VLOOKUP(AK52,'[1]シフト記号表（勤務時間帯）'!$C$6:$U$35,19,FALSE))</f>
        <v/>
      </c>
      <c r="AL54" s="633" t="str">
        <f>IF(AL52="","",VLOOKUP(AL52,'[1]シフト記号表（勤務時間帯）'!$C$6:$U$35,19,FALSE))</f>
        <v/>
      </c>
      <c r="AM54" s="634" t="str">
        <f>IF(AM52="","",VLOOKUP(AM52,'[1]シフト記号表（勤務時間帯）'!$C$6:$U$35,19,FALSE))</f>
        <v/>
      </c>
      <c r="AN54" s="632" t="str">
        <f>IF(AN52="","",VLOOKUP(AN52,'[1]シフト記号表（勤務時間帯）'!$C$6:$U$35,19,FALSE))</f>
        <v/>
      </c>
      <c r="AO54" s="633" t="str">
        <f>IF(AO52="","",VLOOKUP(AO52,'[1]シフト記号表（勤務時間帯）'!$C$6:$U$35,19,FALSE))</f>
        <v/>
      </c>
      <c r="AP54" s="633" t="str">
        <f>IF(AP52="","",VLOOKUP(AP52,'[1]シフト記号表（勤務時間帯）'!$C$6:$U$35,19,FALSE))</f>
        <v/>
      </c>
      <c r="AQ54" s="633" t="str">
        <f>IF(AQ52="","",VLOOKUP(AQ52,'[1]シフト記号表（勤務時間帯）'!$C$6:$U$35,19,FALSE))</f>
        <v/>
      </c>
      <c r="AR54" s="633" t="str">
        <f>IF(AR52="","",VLOOKUP(AR52,'[1]シフト記号表（勤務時間帯）'!$C$6:$U$35,19,FALSE))</f>
        <v/>
      </c>
      <c r="AS54" s="633" t="str">
        <f>IF(AS52="","",VLOOKUP(AS52,'[1]シフト記号表（勤務時間帯）'!$C$6:$U$35,19,FALSE))</f>
        <v/>
      </c>
      <c r="AT54" s="634" t="str">
        <f>IF(AT52="","",VLOOKUP(AT52,'[1]シフト記号表（勤務時間帯）'!$C$6:$U$35,19,FALSE))</f>
        <v/>
      </c>
      <c r="AU54" s="632" t="str">
        <f>IF(AU52="","",VLOOKUP(AU52,'[1]シフト記号表（勤務時間帯）'!$C$6:$U$35,19,FALSE))</f>
        <v/>
      </c>
      <c r="AV54" s="633" t="str">
        <f>IF(AV52="","",VLOOKUP(AV52,'[1]シフト記号表（勤務時間帯）'!$C$6:$U$35,19,FALSE))</f>
        <v/>
      </c>
      <c r="AW54" s="633" t="str">
        <f>IF(AW52="","",VLOOKUP(AW52,'[1]シフト記号表（勤務時間帯）'!$C$6:$U$35,19,FALSE))</f>
        <v/>
      </c>
      <c r="AX54" s="1827">
        <f>IF($BB$3="４週",SUM(S54:AT54),IF($BB$3="暦月",SUM(S54:AW54),""))</f>
        <v>0</v>
      </c>
      <c r="AY54" s="1828"/>
      <c r="AZ54" s="1829">
        <f>IF($BB$3="４週",AX54/4,IF($BB$3="暦月",'勤務体制（100名）'!AX54/('勤務体制（100名）'!$BB$8/7),""))</f>
        <v>0</v>
      </c>
      <c r="BA54" s="1830"/>
      <c r="BB54" s="1814"/>
      <c r="BC54" s="1815"/>
      <c r="BD54" s="1815"/>
      <c r="BE54" s="1815"/>
      <c r="BF54" s="1816"/>
    </row>
    <row r="55" spans="2:58" ht="20.25" customHeight="1" x14ac:dyDescent="0.2">
      <c r="B55" s="1750">
        <f>B52+1</f>
        <v>12</v>
      </c>
      <c r="C55" s="1853"/>
      <c r="D55" s="1854"/>
      <c r="E55" s="1855"/>
      <c r="F55" s="635"/>
      <c r="G55" s="1834"/>
      <c r="H55" s="1836"/>
      <c r="I55" s="1766"/>
      <c r="J55" s="1766"/>
      <c r="K55" s="1767"/>
      <c r="L55" s="1837"/>
      <c r="M55" s="1838"/>
      <c r="N55" s="1838"/>
      <c r="O55" s="1839"/>
      <c r="P55" s="1843" t="s">
        <v>1135</v>
      </c>
      <c r="Q55" s="1844"/>
      <c r="R55" s="1845"/>
      <c r="S55" s="690"/>
      <c r="T55" s="691"/>
      <c r="U55" s="691"/>
      <c r="V55" s="691"/>
      <c r="W55" s="691"/>
      <c r="X55" s="691"/>
      <c r="Y55" s="692"/>
      <c r="Z55" s="690"/>
      <c r="AA55" s="691"/>
      <c r="AB55" s="691"/>
      <c r="AC55" s="691"/>
      <c r="AD55" s="691"/>
      <c r="AE55" s="691"/>
      <c r="AF55" s="692"/>
      <c r="AG55" s="690"/>
      <c r="AH55" s="691"/>
      <c r="AI55" s="691"/>
      <c r="AJ55" s="691"/>
      <c r="AK55" s="691"/>
      <c r="AL55" s="691"/>
      <c r="AM55" s="692"/>
      <c r="AN55" s="690"/>
      <c r="AO55" s="691"/>
      <c r="AP55" s="691"/>
      <c r="AQ55" s="691"/>
      <c r="AR55" s="691"/>
      <c r="AS55" s="691"/>
      <c r="AT55" s="692"/>
      <c r="AU55" s="690"/>
      <c r="AV55" s="691"/>
      <c r="AW55" s="691"/>
      <c r="AX55" s="1915"/>
      <c r="AY55" s="1916"/>
      <c r="AZ55" s="1917"/>
      <c r="BA55" s="1918"/>
      <c r="BB55" s="1876"/>
      <c r="BC55" s="1838"/>
      <c r="BD55" s="1838"/>
      <c r="BE55" s="1838"/>
      <c r="BF55" s="1839"/>
    </row>
    <row r="56" spans="2:58" ht="20.25" customHeight="1" x14ac:dyDescent="0.2">
      <c r="B56" s="1750"/>
      <c r="C56" s="1856"/>
      <c r="D56" s="1857"/>
      <c r="E56" s="1858"/>
      <c r="F56" s="627"/>
      <c r="G56" s="1761"/>
      <c r="H56" s="1765"/>
      <c r="I56" s="1766"/>
      <c r="J56" s="1766"/>
      <c r="K56" s="1767"/>
      <c r="L56" s="1771"/>
      <c r="M56" s="1772"/>
      <c r="N56" s="1772"/>
      <c r="O56" s="1773"/>
      <c r="P56" s="1817" t="s">
        <v>1136</v>
      </c>
      <c r="Q56" s="1818"/>
      <c r="R56" s="1819"/>
      <c r="S56" s="628" t="str">
        <f>IF(S55="","",VLOOKUP(S55,'[1]シフト記号表（勤務時間帯）'!$C$6:$K$35,9,FALSE))</f>
        <v/>
      </c>
      <c r="T56" s="629" t="str">
        <f>IF(T55="","",VLOOKUP(T55,'[1]シフト記号表（勤務時間帯）'!$C$6:$K$35,9,FALSE))</f>
        <v/>
      </c>
      <c r="U56" s="629" t="str">
        <f>IF(U55="","",VLOOKUP(U55,'[1]シフト記号表（勤務時間帯）'!$C$6:$K$35,9,FALSE))</f>
        <v/>
      </c>
      <c r="V56" s="629" t="str">
        <f>IF(V55="","",VLOOKUP(V55,'[1]シフト記号表（勤務時間帯）'!$C$6:$K$35,9,FALSE))</f>
        <v/>
      </c>
      <c r="W56" s="629" t="str">
        <f>IF(W55="","",VLOOKUP(W55,'[1]シフト記号表（勤務時間帯）'!$C$6:$K$35,9,FALSE))</f>
        <v/>
      </c>
      <c r="X56" s="629" t="str">
        <f>IF(X55="","",VLOOKUP(X55,'[1]シフト記号表（勤務時間帯）'!$C$6:$K$35,9,FALSE))</f>
        <v/>
      </c>
      <c r="Y56" s="630" t="str">
        <f>IF(Y55="","",VLOOKUP(Y55,'[1]シフト記号表（勤務時間帯）'!$C$6:$K$35,9,FALSE))</f>
        <v/>
      </c>
      <c r="Z56" s="628" t="str">
        <f>IF(Z55="","",VLOOKUP(Z55,'[1]シフト記号表（勤務時間帯）'!$C$6:$K$35,9,FALSE))</f>
        <v/>
      </c>
      <c r="AA56" s="629" t="str">
        <f>IF(AA55="","",VLOOKUP(AA55,'[1]シフト記号表（勤務時間帯）'!$C$6:$K$35,9,FALSE))</f>
        <v/>
      </c>
      <c r="AB56" s="629" t="str">
        <f>IF(AB55="","",VLOOKUP(AB55,'[1]シフト記号表（勤務時間帯）'!$C$6:$K$35,9,FALSE))</f>
        <v/>
      </c>
      <c r="AC56" s="629" t="str">
        <f>IF(AC55="","",VLOOKUP(AC55,'[1]シフト記号表（勤務時間帯）'!$C$6:$K$35,9,FALSE))</f>
        <v/>
      </c>
      <c r="AD56" s="629" t="str">
        <f>IF(AD55="","",VLOOKUP(AD55,'[1]シフト記号表（勤務時間帯）'!$C$6:$K$35,9,FALSE))</f>
        <v/>
      </c>
      <c r="AE56" s="629" t="str">
        <f>IF(AE55="","",VLOOKUP(AE55,'[1]シフト記号表（勤務時間帯）'!$C$6:$K$35,9,FALSE))</f>
        <v/>
      </c>
      <c r="AF56" s="630" t="str">
        <f>IF(AF55="","",VLOOKUP(AF55,'[1]シフト記号表（勤務時間帯）'!$C$6:$K$35,9,FALSE))</f>
        <v/>
      </c>
      <c r="AG56" s="628" t="str">
        <f>IF(AG55="","",VLOOKUP(AG55,'[1]シフト記号表（勤務時間帯）'!$C$6:$K$35,9,FALSE))</f>
        <v/>
      </c>
      <c r="AH56" s="629" t="str">
        <f>IF(AH55="","",VLOOKUP(AH55,'[1]シフト記号表（勤務時間帯）'!$C$6:$K$35,9,FALSE))</f>
        <v/>
      </c>
      <c r="AI56" s="629" t="str">
        <f>IF(AI55="","",VLOOKUP(AI55,'[1]シフト記号表（勤務時間帯）'!$C$6:$K$35,9,FALSE))</f>
        <v/>
      </c>
      <c r="AJ56" s="629" t="str">
        <f>IF(AJ55="","",VLOOKUP(AJ55,'[1]シフト記号表（勤務時間帯）'!$C$6:$K$35,9,FALSE))</f>
        <v/>
      </c>
      <c r="AK56" s="629" t="str">
        <f>IF(AK55="","",VLOOKUP(AK55,'[1]シフト記号表（勤務時間帯）'!$C$6:$K$35,9,FALSE))</f>
        <v/>
      </c>
      <c r="AL56" s="629" t="str">
        <f>IF(AL55="","",VLOOKUP(AL55,'[1]シフト記号表（勤務時間帯）'!$C$6:$K$35,9,FALSE))</f>
        <v/>
      </c>
      <c r="AM56" s="630" t="str">
        <f>IF(AM55="","",VLOOKUP(AM55,'[1]シフト記号表（勤務時間帯）'!$C$6:$K$35,9,FALSE))</f>
        <v/>
      </c>
      <c r="AN56" s="628" t="str">
        <f>IF(AN55="","",VLOOKUP(AN55,'[1]シフト記号表（勤務時間帯）'!$C$6:$K$35,9,FALSE))</f>
        <v/>
      </c>
      <c r="AO56" s="629" t="str">
        <f>IF(AO55="","",VLOOKUP(AO55,'[1]シフト記号表（勤務時間帯）'!$C$6:$K$35,9,FALSE))</f>
        <v/>
      </c>
      <c r="AP56" s="629" t="str">
        <f>IF(AP55="","",VLOOKUP(AP55,'[1]シフト記号表（勤務時間帯）'!$C$6:$K$35,9,FALSE))</f>
        <v/>
      </c>
      <c r="AQ56" s="629" t="str">
        <f>IF(AQ55="","",VLOOKUP(AQ55,'[1]シフト記号表（勤務時間帯）'!$C$6:$K$35,9,FALSE))</f>
        <v/>
      </c>
      <c r="AR56" s="629" t="str">
        <f>IF(AR55="","",VLOOKUP(AR55,'[1]シフト記号表（勤務時間帯）'!$C$6:$K$35,9,FALSE))</f>
        <v/>
      </c>
      <c r="AS56" s="629" t="str">
        <f>IF(AS55="","",VLOOKUP(AS55,'[1]シフト記号表（勤務時間帯）'!$C$6:$K$35,9,FALSE))</f>
        <v/>
      </c>
      <c r="AT56" s="630" t="str">
        <f>IF(AT55="","",VLOOKUP(AT55,'[1]シフト記号表（勤務時間帯）'!$C$6:$K$35,9,FALSE))</f>
        <v/>
      </c>
      <c r="AU56" s="628" t="str">
        <f>IF(AU55="","",VLOOKUP(AU55,'[1]シフト記号表（勤務時間帯）'!$C$6:$K$35,9,FALSE))</f>
        <v/>
      </c>
      <c r="AV56" s="629" t="str">
        <f>IF(AV55="","",VLOOKUP(AV55,'[1]シフト記号表（勤務時間帯）'!$C$6:$K$35,9,FALSE))</f>
        <v/>
      </c>
      <c r="AW56" s="629" t="str">
        <f>IF(AW55="","",VLOOKUP(AW55,'[1]シフト記号表（勤務時間帯）'!$C$6:$K$35,9,FALSE))</f>
        <v/>
      </c>
      <c r="AX56" s="1820">
        <f>IF($BB$3="４週",SUM(S56:AT56),IF($BB$3="暦月",SUM(S56:AW56),""))</f>
        <v>0</v>
      </c>
      <c r="AY56" s="1821"/>
      <c r="AZ56" s="1822">
        <f>IF($BB$3="４週",AX56/4,IF($BB$3="暦月",'勤務体制（100名）'!AX56/('勤務体制（100名）'!$BB$8/7),""))</f>
        <v>0</v>
      </c>
      <c r="BA56" s="1823"/>
      <c r="BB56" s="1877"/>
      <c r="BC56" s="1772"/>
      <c r="BD56" s="1772"/>
      <c r="BE56" s="1772"/>
      <c r="BF56" s="1773"/>
    </row>
    <row r="57" spans="2:58" ht="20.25" customHeight="1" x14ac:dyDescent="0.2">
      <c r="B57" s="1750"/>
      <c r="C57" s="1859"/>
      <c r="D57" s="1860"/>
      <c r="E57" s="1861"/>
      <c r="F57" s="627">
        <f>C55</f>
        <v>0</v>
      </c>
      <c r="G57" s="1835"/>
      <c r="H57" s="1765"/>
      <c r="I57" s="1766"/>
      <c r="J57" s="1766"/>
      <c r="K57" s="1767"/>
      <c r="L57" s="1840"/>
      <c r="M57" s="1841"/>
      <c r="N57" s="1841"/>
      <c r="O57" s="1842"/>
      <c r="P57" s="1824" t="s">
        <v>1137</v>
      </c>
      <c r="Q57" s="1825"/>
      <c r="R57" s="1826"/>
      <c r="S57" s="632" t="str">
        <f>IF(S55="","",VLOOKUP(S55,'[1]シフト記号表（勤務時間帯）'!$C$6:$U$35,19,FALSE))</f>
        <v/>
      </c>
      <c r="T57" s="633" t="str">
        <f>IF(T55="","",VLOOKUP(T55,'[1]シフト記号表（勤務時間帯）'!$C$6:$U$35,19,FALSE))</f>
        <v/>
      </c>
      <c r="U57" s="633" t="str">
        <f>IF(U55="","",VLOOKUP(U55,'[1]シフト記号表（勤務時間帯）'!$C$6:$U$35,19,FALSE))</f>
        <v/>
      </c>
      <c r="V57" s="633" t="str">
        <f>IF(V55="","",VLOOKUP(V55,'[1]シフト記号表（勤務時間帯）'!$C$6:$U$35,19,FALSE))</f>
        <v/>
      </c>
      <c r="W57" s="633" t="str">
        <f>IF(W55="","",VLOOKUP(W55,'[1]シフト記号表（勤務時間帯）'!$C$6:$U$35,19,FALSE))</f>
        <v/>
      </c>
      <c r="X57" s="633" t="str">
        <f>IF(X55="","",VLOOKUP(X55,'[1]シフト記号表（勤務時間帯）'!$C$6:$U$35,19,FALSE))</f>
        <v/>
      </c>
      <c r="Y57" s="634" t="str">
        <f>IF(Y55="","",VLOOKUP(Y55,'[1]シフト記号表（勤務時間帯）'!$C$6:$U$35,19,FALSE))</f>
        <v/>
      </c>
      <c r="Z57" s="632" t="str">
        <f>IF(Z55="","",VLOOKUP(Z55,'[1]シフト記号表（勤務時間帯）'!$C$6:$U$35,19,FALSE))</f>
        <v/>
      </c>
      <c r="AA57" s="633" t="str">
        <f>IF(AA55="","",VLOOKUP(AA55,'[1]シフト記号表（勤務時間帯）'!$C$6:$U$35,19,FALSE))</f>
        <v/>
      </c>
      <c r="AB57" s="633" t="str">
        <f>IF(AB55="","",VLOOKUP(AB55,'[1]シフト記号表（勤務時間帯）'!$C$6:$U$35,19,FALSE))</f>
        <v/>
      </c>
      <c r="AC57" s="633" t="str">
        <f>IF(AC55="","",VLOOKUP(AC55,'[1]シフト記号表（勤務時間帯）'!$C$6:$U$35,19,FALSE))</f>
        <v/>
      </c>
      <c r="AD57" s="633" t="str">
        <f>IF(AD55="","",VLOOKUP(AD55,'[1]シフト記号表（勤務時間帯）'!$C$6:$U$35,19,FALSE))</f>
        <v/>
      </c>
      <c r="AE57" s="633" t="str">
        <f>IF(AE55="","",VLOOKUP(AE55,'[1]シフト記号表（勤務時間帯）'!$C$6:$U$35,19,FALSE))</f>
        <v/>
      </c>
      <c r="AF57" s="634" t="str">
        <f>IF(AF55="","",VLOOKUP(AF55,'[1]シフト記号表（勤務時間帯）'!$C$6:$U$35,19,FALSE))</f>
        <v/>
      </c>
      <c r="AG57" s="632" t="str">
        <f>IF(AG55="","",VLOOKUP(AG55,'[1]シフト記号表（勤務時間帯）'!$C$6:$U$35,19,FALSE))</f>
        <v/>
      </c>
      <c r="AH57" s="633" t="str">
        <f>IF(AH55="","",VLOOKUP(AH55,'[1]シフト記号表（勤務時間帯）'!$C$6:$U$35,19,FALSE))</f>
        <v/>
      </c>
      <c r="AI57" s="633" t="str">
        <f>IF(AI55="","",VLOOKUP(AI55,'[1]シフト記号表（勤務時間帯）'!$C$6:$U$35,19,FALSE))</f>
        <v/>
      </c>
      <c r="AJ57" s="633" t="str">
        <f>IF(AJ55="","",VLOOKUP(AJ55,'[1]シフト記号表（勤務時間帯）'!$C$6:$U$35,19,FALSE))</f>
        <v/>
      </c>
      <c r="AK57" s="633" t="str">
        <f>IF(AK55="","",VLOOKUP(AK55,'[1]シフト記号表（勤務時間帯）'!$C$6:$U$35,19,FALSE))</f>
        <v/>
      </c>
      <c r="AL57" s="633" t="str">
        <f>IF(AL55="","",VLOOKUP(AL55,'[1]シフト記号表（勤務時間帯）'!$C$6:$U$35,19,FALSE))</f>
        <v/>
      </c>
      <c r="AM57" s="634" t="str">
        <f>IF(AM55="","",VLOOKUP(AM55,'[1]シフト記号表（勤務時間帯）'!$C$6:$U$35,19,FALSE))</f>
        <v/>
      </c>
      <c r="AN57" s="632" t="str">
        <f>IF(AN55="","",VLOOKUP(AN55,'[1]シフト記号表（勤務時間帯）'!$C$6:$U$35,19,FALSE))</f>
        <v/>
      </c>
      <c r="AO57" s="633" t="str">
        <f>IF(AO55="","",VLOOKUP(AO55,'[1]シフト記号表（勤務時間帯）'!$C$6:$U$35,19,FALSE))</f>
        <v/>
      </c>
      <c r="AP57" s="633" t="str">
        <f>IF(AP55="","",VLOOKUP(AP55,'[1]シフト記号表（勤務時間帯）'!$C$6:$U$35,19,FALSE))</f>
        <v/>
      </c>
      <c r="AQ57" s="633" t="str">
        <f>IF(AQ55="","",VLOOKUP(AQ55,'[1]シフト記号表（勤務時間帯）'!$C$6:$U$35,19,FALSE))</f>
        <v/>
      </c>
      <c r="AR57" s="633" t="str">
        <f>IF(AR55="","",VLOOKUP(AR55,'[1]シフト記号表（勤務時間帯）'!$C$6:$U$35,19,FALSE))</f>
        <v/>
      </c>
      <c r="AS57" s="633" t="str">
        <f>IF(AS55="","",VLOOKUP(AS55,'[1]シフト記号表（勤務時間帯）'!$C$6:$U$35,19,FALSE))</f>
        <v/>
      </c>
      <c r="AT57" s="634" t="str">
        <f>IF(AT55="","",VLOOKUP(AT55,'[1]シフト記号表（勤務時間帯）'!$C$6:$U$35,19,FALSE))</f>
        <v/>
      </c>
      <c r="AU57" s="632" t="str">
        <f>IF(AU55="","",VLOOKUP(AU55,'[1]シフト記号表（勤務時間帯）'!$C$6:$U$35,19,FALSE))</f>
        <v/>
      </c>
      <c r="AV57" s="633" t="str">
        <f>IF(AV55="","",VLOOKUP(AV55,'[1]シフト記号表（勤務時間帯）'!$C$6:$U$35,19,FALSE))</f>
        <v/>
      </c>
      <c r="AW57" s="633" t="str">
        <f>IF(AW55="","",VLOOKUP(AW55,'[1]シフト記号表（勤務時間帯）'!$C$6:$U$35,19,FALSE))</f>
        <v/>
      </c>
      <c r="AX57" s="1827">
        <f>IF($BB$3="４週",SUM(S57:AT57),IF($BB$3="暦月",SUM(S57:AW57),""))</f>
        <v>0</v>
      </c>
      <c r="AY57" s="1828"/>
      <c r="AZ57" s="1829">
        <f>IF($BB$3="４週",AX57/4,IF($BB$3="暦月",'勤務体制（100名）'!AX57/('勤務体制（100名）'!$BB$8/7),""))</f>
        <v>0</v>
      </c>
      <c r="BA57" s="1830"/>
      <c r="BB57" s="1878"/>
      <c r="BC57" s="1841"/>
      <c r="BD57" s="1841"/>
      <c r="BE57" s="1841"/>
      <c r="BF57" s="1842"/>
    </row>
    <row r="58" spans="2:58" ht="20.25" customHeight="1" x14ac:dyDescent="0.2">
      <c r="B58" s="1750">
        <f>B55+1</f>
        <v>13</v>
      </c>
      <c r="C58" s="1853"/>
      <c r="D58" s="1854"/>
      <c r="E58" s="1855"/>
      <c r="F58" s="635"/>
      <c r="G58" s="1834"/>
      <c r="H58" s="1836"/>
      <c r="I58" s="1766"/>
      <c r="J58" s="1766"/>
      <c r="K58" s="1767"/>
      <c r="L58" s="1837"/>
      <c r="M58" s="1838"/>
      <c r="N58" s="1838"/>
      <c r="O58" s="1839"/>
      <c r="P58" s="1843" t="s">
        <v>1135</v>
      </c>
      <c r="Q58" s="1844"/>
      <c r="R58" s="1845"/>
      <c r="S58" s="690"/>
      <c r="T58" s="691"/>
      <c r="U58" s="691"/>
      <c r="V58" s="691"/>
      <c r="W58" s="691"/>
      <c r="X58" s="691"/>
      <c r="Y58" s="692"/>
      <c r="Z58" s="690"/>
      <c r="AA58" s="691"/>
      <c r="AB58" s="691"/>
      <c r="AC58" s="691"/>
      <c r="AD58" s="691"/>
      <c r="AE58" s="691"/>
      <c r="AF58" s="692"/>
      <c r="AG58" s="690"/>
      <c r="AH58" s="691"/>
      <c r="AI58" s="691"/>
      <c r="AJ58" s="691"/>
      <c r="AK58" s="691"/>
      <c r="AL58" s="691"/>
      <c r="AM58" s="692"/>
      <c r="AN58" s="690"/>
      <c r="AO58" s="691"/>
      <c r="AP58" s="691"/>
      <c r="AQ58" s="691"/>
      <c r="AR58" s="691"/>
      <c r="AS58" s="691"/>
      <c r="AT58" s="692"/>
      <c r="AU58" s="690"/>
      <c r="AV58" s="691"/>
      <c r="AW58" s="691"/>
      <c r="AX58" s="1915"/>
      <c r="AY58" s="1916"/>
      <c r="AZ58" s="1917"/>
      <c r="BA58" s="1918"/>
      <c r="BB58" s="1876"/>
      <c r="BC58" s="1838"/>
      <c r="BD58" s="1838"/>
      <c r="BE58" s="1838"/>
      <c r="BF58" s="1839"/>
    </row>
    <row r="59" spans="2:58" ht="20.25" customHeight="1" x14ac:dyDescent="0.2">
      <c r="B59" s="1750"/>
      <c r="C59" s="1856"/>
      <c r="D59" s="1857"/>
      <c r="E59" s="1858"/>
      <c r="F59" s="627"/>
      <c r="G59" s="1761"/>
      <c r="H59" s="1765"/>
      <c r="I59" s="1766"/>
      <c r="J59" s="1766"/>
      <c r="K59" s="1767"/>
      <c r="L59" s="1771"/>
      <c r="M59" s="1772"/>
      <c r="N59" s="1772"/>
      <c r="O59" s="1773"/>
      <c r="P59" s="1817" t="s">
        <v>1136</v>
      </c>
      <c r="Q59" s="1818"/>
      <c r="R59" s="1819"/>
      <c r="S59" s="628" t="str">
        <f>IF(S58="","",VLOOKUP(S58,'[1]シフト記号表（勤務時間帯）'!$C$6:$K$35,9,FALSE))</f>
        <v/>
      </c>
      <c r="T59" s="629" t="str">
        <f>IF(T58="","",VLOOKUP(T58,'[1]シフト記号表（勤務時間帯）'!$C$6:$K$35,9,FALSE))</f>
        <v/>
      </c>
      <c r="U59" s="629" t="str">
        <f>IF(U58="","",VLOOKUP(U58,'[1]シフト記号表（勤務時間帯）'!$C$6:$K$35,9,FALSE))</f>
        <v/>
      </c>
      <c r="V59" s="629" t="str">
        <f>IF(V58="","",VLOOKUP(V58,'[1]シフト記号表（勤務時間帯）'!$C$6:$K$35,9,FALSE))</f>
        <v/>
      </c>
      <c r="W59" s="629" t="str">
        <f>IF(W58="","",VLOOKUP(W58,'[1]シフト記号表（勤務時間帯）'!$C$6:$K$35,9,FALSE))</f>
        <v/>
      </c>
      <c r="X59" s="629" t="str">
        <f>IF(X58="","",VLOOKUP(X58,'[1]シフト記号表（勤務時間帯）'!$C$6:$K$35,9,FALSE))</f>
        <v/>
      </c>
      <c r="Y59" s="630" t="str">
        <f>IF(Y58="","",VLOOKUP(Y58,'[1]シフト記号表（勤務時間帯）'!$C$6:$K$35,9,FALSE))</f>
        <v/>
      </c>
      <c r="Z59" s="628" t="str">
        <f>IF(Z58="","",VLOOKUP(Z58,'[1]シフト記号表（勤務時間帯）'!$C$6:$K$35,9,FALSE))</f>
        <v/>
      </c>
      <c r="AA59" s="629" t="str">
        <f>IF(AA58="","",VLOOKUP(AA58,'[1]シフト記号表（勤務時間帯）'!$C$6:$K$35,9,FALSE))</f>
        <v/>
      </c>
      <c r="AB59" s="629" t="str">
        <f>IF(AB58="","",VLOOKUP(AB58,'[1]シフト記号表（勤務時間帯）'!$C$6:$K$35,9,FALSE))</f>
        <v/>
      </c>
      <c r="AC59" s="629" t="str">
        <f>IF(AC58="","",VLOOKUP(AC58,'[1]シフト記号表（勤務時間帯）'!$C$6:$K$35,9,FALSE))</f>
        <v/>
      </c>
      <c r="AD59" s="629" t="str">
        <f>IF(AD58="","",VLOOKUP(AD58,'[1]シフト記号表（勤務時間帯）'!$C$6:$K$35,9,FALSE))</f>
        <v/>
      </c>
      <c r="AE59" s="629" t="str">
        <f>IF(AE58="","",VLOOKUP(AE58,'[1]シフト記号表（勤務時間帯）'!$C$6:$K$35,9,FALSE))</f>
        <v/>
      </c>
      <c r="AF59" s="630" t="str">
        <f>IF(AF58="","",VLOOKUP(AF58,'[1]シフト記号表（勤務時間帯）'!$C$6:$K$35,9,FALSE))</f>
        <v/>
      </c>
      <c r="AG59" s="628" t="str">
        <f>IF(AG58="","",VLOOKUP(AG58,'[1]シフト記号表（勤務時間帯）'!$C$6:$K$35,9,FALSE))</f>
        <v/>
      </c>
      <c r="AH59" s="629" t="str">
        <f>IF(AH58="","",VLOOKUP(AH58,'[1]シフト記号表（勤務時間帯）'!$C$6:$K$35,9,FALSE))</f>
        <v/>
      </c>
      <c r="AI59" s="629" t="str">
        <f>IF(AI58="","",VLOOKUP(AI58,'[1]シフト記号表（勤務時間帯）'!$C$6:$K$35,9,FALSE))</f>
        <v/>
      </c>
      <c r="AJ59" s="629" t="str">
        <f>IF(AJ58="","",VLOOKUP(AJ58,'[1]シフト記号表（勤務時間帯）'!$C$6:$K$35,9,FALSE))</f>
        <v/>
      </c>
      <c r="AK59" s="629" t="str">
        <f>IF(AK58="","",VLOOKUP(AK58,'[1]シフト記号表（勤務時間帯）'!$C$6:$K$35,9,FALSE))</f>
        <v/>
      </c>
      <c r="AL59" s="629" t="str">
        <f>IF(AL58="","",VLOOKUP(AL58,'[1]シフト記号表（勤務時間帯）'!$C$6:$K$35,9,FALSE))</f>
        <v/>
      </c>
      <c r="AM59" s="630" t="str">
        <f>IF(AM58="","",VLOOKUP(AM58,'[1]シフト記号表（勤務時間帯）'!$C$6:$K$35,9,FALSE))</f>
        <v/>
      </c>
      <c r="AN59" s="628" t="str">
        <f>IF(AN58="","",VLOOKUP(AN58,'[1]シフト記号表（勤務時間帯）'!$C$6:$K$35,9,FALSE))</f>
        <v/>
      </c>
      <c r="AO59" s="629" t="str">
        <f>IF(AO58="","",VLOOKUP(AO58,'[1]シフト記号表（勤務時間帯）'!$C$6:$K$35,9,FALSE))</f>
        <v/>
      </c>
      <c r="AP59" s="629" t="str">
        <f>IF(AP58="","",VLOOKUP(AP58,'[1]シフト記号表（勤務時間帯）'!$C$6:$K$35,9,FALSE))</f>
        <v/>
      </c>
      <c r="AQ59" s="629" t="str">
        <f>IF(AQ58="","",VLOOKUP(AQ58,'[1]シフト記号表（勤務時間帯）'!$C$6:$K$35,9,FALSE))</f>
        <v/>
      </c>
      <c r="AR59" s="629" t="str">
        <f>IF(AR58="","",VLOOKUP(AR58,'[1]シフト記号表（勤務時間帯）'!$C$6:$K$35,9,FALSE))</f>
        <v/>
      </c>
      <c r="AS59" s="629" t="str">
        <f>IF(AS58="","",VLOOKUP(AS58,'[1]シフト記号表（勤務時間帯）'!$C$6:$K$35,9,FALSE))</f>
        <v/>
      </c>
      <c r="AT59" s="630" t="str">
        <f>IF(AT58="","",VLOOKUP(AT58,'[1]シフト記号表（勤務時間帯）'!$C$6:$K$35,9,FALSE))</f>
        <v/>
      </c>
      <c r="AU59" s="628" t="str">
        <f>IF(AU58="","",VLOOKUP(AU58,'[1]シフト記号表（勤務時間帯）'!$C$6:$K$35,9,FALSE))</f>
        <v/>
      </c>
      <c r="AV59" s="629" t="str">
        <f>IF(AV58="","",VLOOKUP(AV58,'[1]シフト記号表（勤務時間帯）'!$C$6:$K$35,9,FALSE))</f>
        <v/>
      </c>
      <c r="AW59" s="629" t="str">
        <f>IF(AW58="","",VLOOKUP(AW58,'[1]シフト記号表（勤務時間帯）'!$C$6:$K$35,9,FALSE))</f>
        <v/>
      </c>
      <c r="AX59" s="1820">
        <f>IF($BB$3="４週",SUM(S59:AT59),IF($BB$3="暦月",SUM(S59:AW59),""))</f>
        <v>0</v>
      </c>
      <c r="AY59" s="1821"/>
      <c r="AZ59" s="1822">
        <f>IF($BB$3="４週",AX59/4,IF($BB$3="暦月",'勤務体制（100名）'!AX59/('勤務体制（100名）'!$BB$8/7),""))</f>
        <v>0</v>
      </c>
      <c r="BA59" s="1823"/>
      <c r="BB59" s="1877"/>
      <c r="BC59" s="1772"/>
      <c r="BD59" s="1772"/>
      <c r="BE59" s="1772"/>
      <c r="BF59" s="1773"/>
    </row>
    <row r="60" spans="2:58" ht="20.25" customHeight="1" x14ac:dyDescent="0.2">
      <c r="B60" s="1750"/>
      <c r="C60" s="1859"/>
      <c r="D60" s="1860"/>
      <c r="E60" s="1861"/>
      <c r="F60" s="693">
        <f>C58</f>
        <v>0</v>
      </c>
      <c r="G60" s="1835"/>
      <c r="H60" s="1765"/>
      <c r="I60" s="1766"/>
      <c r="J60" s="1766"/>
      <c r="K60" s="1767"/>
      <c r="L60" s="1840"/>
      <c r="M60" s="1841"/>
      <c r="N60" s="1841"/>
      <c r="O60" s="1842"/>
      <c r="P60" s="1824" t="s">
        <v>1137</v>
      </c>
      <c r="Q60" s="1825"/>
      <c r="R60" s="1826"/>
      <c r="S60" s="632" t="str">
        <f>IF(S58="","",VLOOKUP(S58,'[1]シフト記号表（勤務時間帯）'!$C$6:$U$35,19,FALSE))</f>
        <v/>
      </c>
      <c r="T60" s="633" t="str">
        <f>IF(T58="","",VLOOKUP(T58,'[1]シフト記号表（勤務時間帯）'!$C$6:$U$35,19,FALSE))</f>
        <v/>
      </c>
      <c r="U60" s="633" t="str">
        <f>IF(U58="","",VLOOKUP(U58,'[1]シフト記号表（勤務時間帯）'!$C$6:$U$35,19,FALSE))</f>
        <v/>
      </c>
      <c r="V60" s="633" t="str">
        <f>IF(V58="","",VLOOKUP(V58,'[1]シフト記号表（勤務時間帯）'!$C$6:$U$35,19,FALSE))</f>
        <v/>
      </c>
      <c r="W60" s="633" t="str">
        <f>IF(W58="","",VLOOKUP(W58,'[1]シフト記号表（勤務時間帯）'!$C$6:$U$35,19,FALSE))</f>
        <v/>
      </c>
      <c r="X60" s="633" t="str">
        <f>IF(X58="","",VLOOKUP(X58,'[1]シフト記号表（勤務時間帯）'!$C$6:$U$35,19,FALSE))</f>
        <v/>
      </c>
      <c r="Y60" s="634" t="str">
        <f>IF(Y58="","",VLOOKUP(Y58,'[1]シフト記号表（勤務時間帯）'!$C$6:$U$35,19,FALSE))</f>
        <v/>
      </c>
      <c r="Z60" s="632" t="str">
        <f>IF(Z58="","",VLOOKUP(Z58,'[1]シフト記号表（勤務時間帯）'!$C$6:$U$35,19,FALSE))</f>
        <v/>
      </c>
      <c r="AA60" s="633" t="str">
        <f>IF(AA58="","",VLOOKUP(AA58,'[1]シフト記号表（勤務時間帯）'!$C$6:$U$35,19,FALSE))</f>
        <v/>
      </c>
      <c r="AB60" s="633" t="str">
        <f>IF(AB58="","",VLOOKUP(AB58,'[1]シフト記号表（勤務時間帯）'!$C$6:$U$35,19,FALSE))</f>
        <v/>
      </c>
      <c r="AC60" s="633" t="str">
        <f>IF(AC58="","",VLOOKUP(AC58,'[1]シフト記号表（勤務時間帯）'!$C$6:$U$35,19,FALSE))</f>
        <v/>
      </c>
      <c r="AD60" s="633" t="str">
        <f>IF(AD58="","",VLOOKUP(AD58,'[1]シフト記号表（勤務時間帯）'!$C$6:$U$35,19,FALSE))</f>
        <v/>
      </c>
      <c r="AE60" s="633" t="str">
        <f>IF(AE58="","",VLOOKUP(AE58,'[1]シフト記号表（勤務時間帯）'!$C$6:$U$35,19,FALSE))</f>
        <v/>
      </c>
      <c r="AF60" s="634" t="str">
        <f>IF(AF58="","",VLOOKUP(AF58,'[1]シフト記号表（勤務時間帯）'!$C$6:$U$35,19,FALSE))</f>
        <v/>
      </c>
      <c r="AG60" s="632" t="str">
        <f>IF(AG58="","",VLOOKUP(AG58,'[1]シフト記号表（勤務時間帯）'!$C$6:$U$35,19,FALSE))</f>
        <v/>
      </c>
      <c r="AH60" s="633" t="str">
        <f>IF(AH58="","",VLOOKUP(AH58,'[1]シフト記号表（勤務時間帯）'!$C$6:$U$35,19,FALSE))</f>
        <v/>
      </c>
      <c r="AI60" s="633" t="str">
        <f>IF(AI58="","",VLOOKUP(AI58,'[1]シフト記号表（勤務時間帯）'!$C$6:$U$35,19,FALSE))</f>
        <v/>
      </c>
      <c r="AJ60" s="633" t="str">
        <f>IF(AJ58="","",VLOOKUP(AJ58,'[1]シフト記号表（勤務時間帯）'!$C$6:$U$35,19,FALSE))</f>
        <v/>
      </c>
      <c r="AK60" s="633" t="str">
        <f>IF(AK58="","",VLOOKUP(AK58,'[1]シフト記号表（勤務時間帯）'!$C$6:$U$35,19,FALSE))</f>
        <v/>
      </c>
      <c r="AL60" s="633" t="str">
        <f>IF(AL58="","",VLOOKUP(AL58,'[1]シフト記号表（勤務時間帯）'!$C$6:$U$35,19,FALSE))</f>
        <v/>
      </c>
      <c r="AM60" s="634" t="str">
        <f>IF(AM58="","",VLOOKUP(AM58,'[1]シフト記号表（勤務時間帯）'!$C$6:$U$35,19,FALSE))</f>
        <v/>
      </c>
      <c r="AN60" s="632" t="str">
        <f>IF(AN58="","",VLOOKUP(AN58,'[1]シフト記号表（勤務時間帯）'!$C$6:$U$35,19,FALSE))</f>
        <v/>
      </c>
      <c r="AO60" s="633" t="str">
        <f>IF(AO58="","",VLOOKUP(AO58,'[1]シフト記号表（勤務時間帯）'!$C$6:$U$35,19,FALSE))</f>
        <v/>
      </c>
      <c r="AP60" s="633" t="str">
        <f>IF(AP58="","",VLOOKUP(AP58,'[1]シフト記号表（勤務時間帯）'!$C$6:$U$35,19,FALSE))</f>
        <v/>
      </c>
      <c r="AQ60" s="633" t="str">
        <f>IF(AQ58="","",VLOOKUP(AQ58,'[1]シフト記号表（勤務時間帯）'!$C$6:$U$35,19,FALSE))</f>
        <v/>
      </c>
      <c r="AR60" s="633" t="str">
        <f>IF(AR58="","",VLOOKUP(AR58,'[1]シフト記号表（勤務時間帯）'!$C$6:$U$35,19,FALSE))</f>
        <v/>
      </c>
      <c r="AS60" s="633" t="str">
        <f>IF(AS58="","",VLOOKUP(AS58,'[1]シフト記号表（勤務時間帯）'!$C$6:$U$35,19,FALSE))</f>
        <v/>
      </c>
      <c r="AT60" s="634" t="str">
        <f>IF(AT58="","",VLOOKUP(AT58,'[1]シフト記号表（勤務時間帯）'!$C$6:$U$35,19,FALSE))</f>
        <v/>
      </c>
      <c r="AU60" s="632" t="str">
        <f>IF(AU58="","",VLOOKUP(AU58,'[1]シフト記号表（勤務時間帯）'!$C$6:$U$35,19,FALSE))</f>
        <v/>
      </c>
      <c r="AV60" s="633" t="str">
        <f>IF(AV58="","",VLOOKUP(AV58,'[1]シフト記号表（勤務時間帯）'!$C$6:$U$35,19,FALSE))</f>
        <v/>
      </c>
      <c r="AW60" s="633" t="str">
        <f>IF(AW58="","",VLOOKUP(AW58,'[1]シフト記号表（勤務時間帯）'!$C$6:$U$35,19,FALSE))</f>
        <v/>
      </c>
      <c r="AX60" s="1827">
        <f>IF($BB$3="４週",SUM(S60:AT60),IF($BB$3="暦月",SUM(S60:AW60),""))</f>
        <v>0</v>
      </c>
      <c r="AY60" s="1828"/>
      <c r="AZ60" s="1829">
        <f>IF($BB$3="４週",AX60/4,IF($BB$3="暦月",'勤務体制（100名）'!AX60/('勤務体制（100名）'!$BB$8/7),""))</f>
        <v>0</v>
      </c>
      <c r="BA60" s="1830"/>
      <c r="BB60" s="1878"/>
      <c r="BC60" s="1841"/>
      <c r="BD60" s="1841"/>
      <c r="BE60" s="1841"/>
      <c r="BF60" s="1842"/>
    </row>
    <row r="61" spans="2:58" ht="20.25" customHeight="1" x14ac:dyDescent="0.2">
      <c r="B61" s="1927">
        <f>B58+1</f>
        <v>14</v>
      </c>
      <c r="C61" s="1856"/>
      <c r="D61" s="1857"/>
      <c r="E61" s="1858"/>
      <c r="F61" s="694"/>
      <c r="G61" s="1928"/>
      <c r="H61" s="1929"/>
      <c r="I61" s="1930"/>
      <c r="J61" s="1930"/>
      <c r="K61" s="1931"/>
      <c r="L61" s="1771"/>
      <c r="M61" s="1772"/>
      <c r="N61" s="1772"/>
      <c r="O61" s="1773"/>
      <c r="P61" s="1932" t="s">
        <v>1135</v>
      </c>
      <c r="Q61" s="1933"/>
      <c r="R61" s="1934"/>
      <c r="S61" s="690"/>
      <c r="T61" s="691"/>
      <c r="U61" s="691"/>
      <c r="V61" s="691"/>
      <c r="W61" s="691"/>
      <c r="X61" s="691"/>
      <c r="Y61" s="692"/>
      <c r="Z61" s="690"/>
      <c r="AA61" s="691"/>
      <c r="AB61" s="691"/>
      <c r="AC61" s="691"/>
      <c r="AD61" s="691"/>
      <c r="AE61" s="691"/>
      <c r="AF61" s="692"/>
      <c r="AG61" s="690"/>
      <c r="AH61" s="691"/>
      <c r="AI61" s="691"/>
      <c r="AJ61" s="691"/>
      <c r="AK61" s="691"/>
      <c r="AL61" s="691"/>
      <c r="AM61" s="692"/>
      <c r="AN61" s="690"/>
      <c r="AO61" s="691"/>
      <c r="AP61" s="691"/>
      <c r="AQ61" s="691"/>
      <c r="AR61" s="691"/>
      <c r="AS61" s="691"/>
      <c r="AT61" s="692"/>
      <c r="AU61" s="690"/>
      <c r="AV61" s="691"/>
      <c r="AW61" s="691"/>
      <c r="AX61" s="1923"/>
      <c r="AY61" s="1924"/>
      <c r="AZ61" s="1925"/>
      <c r="BA61" s="1926"/>
      <c r="BB61" s="1877"/>
      <c r="BC61" s="1772"/>
      <c r="BD61" s="1772"/>
      <c r="BE61" s="1772"/>
      <c r="BF61" s="1773"/>
    </row>
    <row r="62" spans="2:58" ht="20.25" customHeight="1" x14ac:dyDescent="0.2">
      <c r="B62" s="1750"/>
      <c r="C62" s="1856"/>
      <c r="D62" s="1857"/>
      <c r="E62" s="1858"/>
      <c r="F62" s="627"/>
      <c r="G62" s="1761"/>
      <c r="H62" s="1765"/>
      <c r="I62" s="1766"/>
      <c r="J62" s="1766"/>
      <c r="K62" s="1767"/>
      <c r="L62" s="1771"/>
      <c r="M62" s="1772"/>
      <c r="N62" s="1772"/>
      <c r="O62" s="1773"/>
      <c r="P62" s="1817" t="s">
        <v>1136</v>
      </c>
      <c r="Q62" s="1818"/>
      <c r="R62" s="1819"/>
      <c r="S62" s="628" t="str">
        <f>IF(S61="","",VLOOKUP(S61,'[1]シフト記号表（勤務時間帯）'!$C$6:$K$35,9,FALSE))</f>
        <v/>
      </c>
      <c r="T62" s="629" t="str">
        <f>IF(T61="","",VLOOKUP(T61,'[1]シフト記号表（勤務時間帯）'!$C$6:$K$35,9,FALSE))</f>
        <v/>
      </c>
      <c r="U62" s="629" t="str">
        <f>IF(U61="","",VLOOKUP(U61,'[1]シフト記号表（勤務時間帯）'!$C$6:$K$35,9,FALSE))</f>
        <v/>
      </c>
      <c r="V62" s="629" t="str">
        <f>IF(V61="","",VLOOKUP(V61,'[1]シフト記号表（勤務時間帯）'!$C$6:$K$35,9,FALSE))</f>
        <v/>
      </c>
      <c r="W62" s="629" t="str">
        <f>IF(W61="","",VLOOKUP(W61,'[1]シフト記号表（勤務時間帯）'!$C$6:$K$35,9,FALSE))</f>
        <v/>
      </c>
      <c r="X62" s="629" t="str">
        <f>IF(X61="","",VLOOKUP(X61,'[1]シフト記号表（勤務時間帯）'!$C$6:$K$35,9,FALSE))</f>
        <v/>
      </c>
      <c r="Y62" s="630" t="str">
        <f>IF(Y61="","",VLOOKUP(Y61,'[1]シフト記号表（勤務時間帯）'!$C$6:$K$35,9,FALSE))</f>
        <v/>
      </c>
      <c r="Z62" s="628" t="str">
        <f>IF(Z61="","",VLOOKUP(Z61,'[1]シフト記号表（勤務時間帯）'!$C$6:$K$35,9,FALSE))</f>
        <v/>
      </c>
      <c r="AA62" s="629" t="str">
        <f>IF(AA61="","",VLOOKUP(AA61,'[1]シフト記号表（勤務時間帯）'!$C$6:$K$35,9,FALSE))</f>
        <v/>
      </c>
      <c r="AB62" s="629" t="str">
        <f>IF(AB61="","",VLOOKUP(AB61,'[1]シフト記号表（勤務時間帯）'!$C$6:$K$35,9,FALSE))</f>
        <v/>
      </c>
      <c r="AC62" s="629" t="str">
        <f>IF(AC61="","",VLOOKUP(AC61,'[1]シフト記号表（勤務時間帯）'!$C$6:$K$35,9,FALSE))</f>
        <v/>
      </c>
      <c r="AD62" s="629" t="str">
        <f>IF(AD61="","",VLOOKUP(AD61,'[1]シフト記号表（勤務時間帯）'!$C$6:$K$35,9,FALSE))</f>
        <v/>
      </c>
      <c r="AE62" s="629" t="str">
        <f>IF(AE61="","",VLOOKUP(AE61,'[1]シフト記号表（勤務時間帯）'!$C$6:$K$35,9,FALSE))</f>
        <v/>
      </c>
      <c r="AF62" s="630" t="str">
        <f>IF(AF61="","",VLOOKUP(AF61,'[1]シフト記号表（勤務時間帯）'!$C$6:$K$35,9,FALSE))</f>
        <v/>
      </c>
      <c r="AG62" s="628" t="str">
        <f>IF(AG61="","",VLOOKUP(AG61,'[1]シフト記号表（勤務時間帯）'!$C$6:$K$35,9,FALSE))</f>
        <v/>
      </c>
      <c r="AH62" s="629" t="str">
        <f>IF(AH61="","",VLOOKUP(AH61,'[1]シフト記号表（勤務時間帯）'!$C$6:$K$35,9,FALSE))</f>
        <v/>
      </c>
      <c r="AI62" s="629" t="str">
        <f>IF(AI61="","",VLOOKUP(AI61,'[1]シフト記号表（勤務時間帯）'!$C$6:$K$35,9,FALSE))</f>
        <v/>
      </c>
      <c r="AJ62" s="629" t="str">
        <f>IF(AJ61="","",VLOOKUP(AJ61,'[1]シフト記号表（勤務時間帯）'!$C$6:$K$35,9,FALSE))</f>
        <v/>
      </c>
      <c r="AK62" s="629" t="str">
        <f>IF(AK61="","",VLOOKUP(AK61,'[1]シフト記号表（勤務時間帯）'!$C$6:$K$35,9,FALSE))</f>
        <v/>
      </c>
      <c r="AL62" s="629" t="str">
        <f>IF(AL61="","",VLOOKUP(AL61,'[1]シフト記号表（勤務時間帯）'!$C$6:$K$35,9,FALSE))</f>
        <v/>
      </c>
      <c r="AM62" s="630" t="str">
        <f>IF(AM61="","",VLOOKUP(AM61,'[1]シフト記号表（勤務時間帯）'!$C$6:$K$35,9,FALSE))</f>
        <v/>
      </c>
      <c r="AN62" s="628" t="str">
        <f>IF(AN61="","",VLOOKUP(AN61,'[1]シフト記号表（勤務時間帯）'!$C$6:$K$35,9,FALSE))</f>
        <v/>
      </c>
      <c r="AO62" s="629" t="str">
        <f>IF(AO61="","",VLOOKUP(AO61,'[1]シフト記号表（勤務時間帯）'!$C$6:$K$35,9,FALSE))</f>
        <v/>
      </c>
      <c r="AP62" s="629" t="str">
        <f>IF(AP61="","",VLOOKUP(AP61,'[1]シフト記号表（勤務時間帯）'!$C$6:$K$35,9,FALSE))</f>
        <v/>
      </c>
      <c r="AQ62" s="629" t="str">
        <f>IF(AQ61="","",VLOOKUP(AQ61,'[1]シフト記号表（勤務時間帯）'!$C$6:$K$35,9,FALSE))</f>
        <v/>
      </c>
      <c r="AR62" s="629" t="str">
        <f>IF(AR61="","",VLOOKUP(AR61,'[1]シフト記号表（勤務時間帯）'!$C$6:$K$35,9,FALSE))</f>
        <v/>
      </c>
      <c r="AS62" s="629" t="str">
        <f>IF(AS61="","",VLOOKUP(AS61,'[1]シフト記号表（勤務時間帯）'!$C$6:$K$35,9,FALSE))</f>
        <v/>
      </c>
      <c r="AT62" s="630" t="str">
        <f>IF(AT61="","",VLOOKUP(AT61,'[1]シフト記号表（勤務時間帯）'!$C$6:$K$35,9,FALSE))</f>
        <v/>
      </c>
      <c r="AU62" s="628" t="str">
        <f>IF(AU61="","",VLOOKUP(AU61,'[1]シフト記号表（勤務時間帯）'!$C$6:$K$35,9,FALSE))</f>
        <v/>
      </c>
      <c r="AV62" s="629" t="str">
        <f>IF(AV61="","",VLOOKUP(AV61,'[1]シフト記号表（勤務時間帯）'!$C$6:$K$35,9,FALSE))</f>
        <v/>
      </c>
      <c r="AW62" s="629" t="str">
        <f>IF(AW61="","",VLOOKUP(AW61,'[1]シフト記号表（勤務時間帯）'!$C$6:$K$35,9,FALSE))</f>
        <v/>
      </c>
      <c r="AX62" s="1820">
        <f>IF($BB$3="４週",SUM(S62:AT62),IF($BB$3="暦月",SUM(S62:AW62),""))</f>
        <v>0</v>
      </c>
      <c r="AY62" s="1821"/>
      <c r="AZ62" s="1822">
        <f>IF($BB$3="４週",AX62/4,IF($BB$3="暦月",'勤務体制（100名）'!AX62/('勤務体制（100名）'!$BB$8/7),""))</f>
        <v>0</v>
      </c>
      <c r="BA62" s="1823"/>
      <c r="BB62" s="1877"/>
      <c r="BC62" s="1772"/>
      <c r="BD62" s="1772"/>
      <c r="BE62" s="1772"/>
      <c r="BF62" s="1773"/>
    </row>
    <row r="63" spans="2:58" ht="20.25" customHeight="1" x14ac:dyDescent="0.2">
      <c r="B63" s="1750"/>
      <c r="C63" s="1859"/>
      <c r="D63" s="1860"/>
      <c r="E63" s="1861"/>
      <c r="F63" s="693">
        <f>C61</f>
        <v>0</v>
      </c>
      <c r="G63" s="1835"/>
      <c r="H63" s="1765"/>
      <c r="I63" s="1766"/>
      <c r="J63" s="1766"/>
      <c r="K63" s="1767"/>
      <c r="L63" s="1840"/>
      <c r="M63" s="1841"/>
      <c r="N63" s="1841"/>
      <c r="O63" s="1842"/>
      <c r="P63" s="1824" t="s">
        <v>1137</v>
      </c>
      <c r="Q63" s="1825"/>
      <c r="R63" s="1826"/>
      <c r="S63" s="632" t="str">
        <f>IF(S61="","",VLOOKUP(S61,'[1]シフト記号表（勤務時間帯）'!$C$6:$U$35,19,FALSE))</f>
        <v/>
      </c>
      <c r="T63" s="633" t="str">
        <f>IF(T61="","",VLOOKUP(T61,'[1]シフト記号表（勤務時間帯）'!$C$6:$U$35,19,FALSE))</f>
        <v/>
      </c>
      <c r="U63" s="633" t="str">
        <f>IF(U61="","",VLOOKUP(U61,'[1]シフト記号表（勤務時間帯）'!$C$6:$U$35,19,FALSE))</f>
        <v/>
      </c>
      <c r="V63" s="633" t="str">
        <f>IF(V61="","",VLOOKUP(V61,'[1]シフト記号表（勤務時間帯）'!$C$6:$U$35,19,FALSE))</f>
        <v/>
      </c>
      <c r="W63" s="633" t="str">
        <f>IF(W61="","",VLOOKUP(W61,'[1]シフト記号表（勤務時間帯）'!$C$6:$U$35,19,FALSE))</f>
        <v/>
      </c>
      <c r="X63" s="633" t="str">
        <f>IF(X61="","",VLOOKUP(X61,'[1]シフト記号表（勤務時間帯）'!$C$6:$U$35,19,FALSE))</f>
        <v/>
      </c>
      <c r="Y63" s="634" t="str">
        <f>IF(Y61="","",VLOOKUP(Y61,'[1]シフト記号表（勤務時間帯）'!$C$6:$U$35,19,FALSE))</f>
        <v/>
      </c>
      <c r="Z63" s="632" t="str">
        <f>IF(Z61="","",VLOOKUP(Z61,'[1]シフト記号表（勤務時間帯）'!$C$6:$U$35,19,FALSE))</f>
        <v/>
      </c>
      <c r="AA63" s="633" t="str">
        <f>IF(AA61="","",VLOOKUP(AA61,'[1]シフト記号表（勤務時間帯）'!$C$6:$U$35,19,FALSE))</f>
        <v/>
      </c>
      <c r="AB63" s="633" t="str">
        <f>IF(AB61="","",VLOOKUP(AB61,'[1]シフト記号表（勤務時間帯）'!$C$6:$U$35,19,FALSE))</f>
        <v/>
      </c>
      <c r="AC63" s="633" t="str">
        <f>IF(AC61="","",VLOOKUP(AC61,'[1]シフト記号表（勤務時間帯）'!$C$6:$U$35,19,FALSE))</f>
        <v/>
      </c>
      <c r="AD63" s="633" t="str">
        <f>IF(AD61="","",VLOOKUP(AD61,'[1]シフト記号表（勤務時間帯）'!$C$6:$U$35,19,FALSE))</f>
        <v/>
      </c>
      <c r="AE63" s="633" t="str">
        <f>IF(AE61="","",VLOOKUP(AE61,'[1]シフト記号表（勤務時間帯）'!$C$6:$U$35,19,FALSE))</f>
        <v/>
      </c>
      <c r="AF63" s="634" t="str">
        <f>IF(AF61="","",VLOOKUP(AF61,'[1]シフト記号表（勤務時間帯）'!$C$6:$U$35,19,FALSE))</f>
        <v/>
      </c>
      <c r="AG63" s="632" t="str">
        <f>IF(AG61="","",VLOOKUP(AG61,'[1]シフト記号表（勤務時間帯）'!$C$6:$U$35,19,FALSE))</f>
        <v/>
      </c>
      <c r="AH63" s="633" t="str">
        <f>IF(AH61="","",VLOOKUP(AH61,'[1]シフト記号表（勤務時間帯）'!$C$6:$U$35,19,FALSE))</f>
        <v/>
      </c>
      <c r="AI63" s="633" t="str">
        <f>IF(AI61="","",VLOOKUP(AI61,'[1]シフト記号表（勤務時間帯）'!$C$6:$U$35,19,FALSE))</f>
        <v/>
      </c>
      <c r="AJ63" s="633" t="str">
        <f>IF(AJ61="","",VLOOKUP(AJ61,'[1]シフト記号表（勤務時間帯）'!$C$6:$U$35,19,FALSE))</f>
        <v/>
      </c>
      <c r="AK63" s="633" t="str">
        <f>IF(AK61="","",VLOOKUP(AK61,'[1]シフト記号表（勤務時間帯）'!$C$6:$U$35,19,FALSE))</f>
        <v/>
      </c>
      <c r="AL63" s="633" t="str">
        <f>IF(AL61="","",VLOOKUP(AL61,'[1]シフト記号表（勤務時間帯）'!$C$6:$U$35,19,FALSE))</f>
        <v/>
      </c>
      <c r="AM63" s="634" t="str">
        <f>IF(AM61="","",VLOOKUP(AM61,'[1]シフト記号表（勤務時間帯）'!$C$6:$U$35,19,FALSE))</f>
        <v/>
      </c>
      <c r="AN63" s="632" t="str">
        <f>IF(AN61="","",VLOOKUP(AN61,'[1]シフト記号表（勤務時間帯）'!$C$6:$U$35,19,FALSE))</f>
        <v/>
      </c>
      <c r="AO63" s="633" t="str">
        <f>IF(AO61="","",VLOOKUP(AO61,'[1]シフト記号表（勤務時間帯）'!$C$6:$U$35,19,FALSE))</f>
        <v/>
      </c>
      <c r="AP63" s="633" t="str">
        <f>IF(AP61="","",VLOOKUP(AP61,'[1]シフト記号表（勤務時間帯）'!$C$6:$U$35,19,FALSE))</f>
        <v/>
      </c>
      <c r="AQ63" s="633" t="str">
        <f>IF(AQ61="","",VLOOKUP(AQ61,'[1]シフト記号表（勤務時間帯）'!$C$6:$U$35,19,FALSE))</f>
        <v/>
      </c>
      <c r="AR63" s="633" t="str">
        <f>IF(AR61="","",VLOOKUP(AR61,'[1]シフト記号表（勤務時間帯）'!$C$6:$U$35,19,FALSE))</f>
        <v/>
      </c>
      <c r="AS63" s="633" t="str">
        <f>IF(AS61="","",VLOOKUP(AS61,'[1]シフト記号表（勤務時間帯）'!$C$6:$U$35,19,FALSE))</f>
        <v/>
      </c>
      <c r="AT63" s="634" t="str">
        <f>IF(AT61="","",VLOOKUP(AT61,'[1]シフト記号表（勤務時間帯）'!$C$6:$U$35,19,FALSE))</f>
        <v/>
      </c>
      <c r="AU63" s="632" t="str">
        <f>IF(AU61="","",VLOOKUP(AU61,'[1]シフト記号表（勤務時間帯）'!$C$6:$U$35,19,FALSE))</f>
        <v/>
      </c>
      <c r="AV63" s="633" t="str">
        <f>IF(AV61="","",VLOOKUP(AV61,'[1]シフト記号表（勤務時間帯）'!$C$6:$U$35,19,FALSE))</f>
        <v/>
      </c>
      <c r="AW63" s="633" t="str">
        <f>IF(AW61="","",VLOOKUP(AW61,'[1]シフト記号表（勤務時間帯）'!$C$6:$U$35,19,FALSE))</f>
        <v/>
      </c>
      <c r="AX63" s="1827">
        <f>IF($BB$3="４週",SUM(S63:AT63),IF($BB$3="暦月",SUM(S63:AW63),""))</f>
        <v>0</v>
      </c>
      <c r="AY63" s="1828"/>
      <c r="AZ63" s="1829">
        <f>IF($BB$3="４週",AX63/4,IF($BB$3="暦月",'勤務体制（100名）'!AX63/('勤務体制（100名）'!$BB$8/7),""))</f>
        <v>0</v>
      </c>
      <c r="BA63" s="1830"/>
      <c r="BB63" s="1878"/>
      <c r="BC63" s="1841"/>
      <c r="BD63" s="1841"/>
      <c r="BE63" s="1841"/>
      <c r="BF63" s="1842"/>
    </row>
    <row r="64" spans="2:58" ht="20.25" customHeight="1" x14ac:dyDescent="0.2">
      <c r="B64" s="1750">
        <f>B61+1</f>
        <v>15</v>
      </c>
      <c r="C64" s="1853"/>
      <c r="D64" s="1854"/>
      <c r="E64" s="1855"/>
      <c r="F64" s="635"/>
      <c r="G64" s="1834"/>
      <c r="H64" s="1836"/>
      <c r="I64" s="1766"/>
      <c r="J64" s="1766"/>
      <c r="K64" s="1767"/>
      <c r="L64" s="1837"/>
      <c r="M64" s="1838"/>
      <c r="N64" s="1838"/>
      <c r="O64" s="1839"/>
      <c r="P64" s="1843" t="s">
        <v>1135</v>
      </c>
      <c r="Q64" s="1844"/>
      <c r="R64" s="1845"/>
      <c r="S64" s="690"/>
      <c r="T64" s="691"/>
      <c r="U64" s="691"/>
      <c r="V64" s="691"/>
      <c r="W64" s="691"/>
      <c r="X64" s="691"/>
      <c r="Y64" s="692"/>
      <c r="Z64" s="690"/>
      <c r="AA64" s="691"/>
      <c r="AB64" s="691"/>
      <c r="AC64" s="691"/>
      <c r="AD64" s="691"/>
      <c r="AE64" s="691"/>
      <c r="AF64" s="692"/>
      <c r="AG64" s="690"/>
      <c r="AH64" s="691"/>
      <c r="AI64" s="691"/>
      <c r="AJ64" s="691"/>
      <c r="AK64" s="691"/>
      <c r="AL64" s="691"/>
      <c r="AM64" s="692"/>
      <c r="AN64" s="690"/>
      <c r="AO64" s="691"/>
      <c r="AP64" s="691"/>
      <c r="AQ64" s="691"/>
      <c r="AR64" s="691"/>
      <c r="AS64" s="691"/>
      <c r="AT64" s="692"/>
      <c r="AU64" s="690"/>
      <c r="AV64" s="691"/>
      <c r="AW64" s="691"/>
      <c r="AX64" s="1915"/>
      <c r="AY64" s="1916"/>
      <c r="AZ64" s="1917"/>
      <c r="BA64" s="1918"/>
      <c r="BB64" s="1876"/>
      <c r="BC64" s="1838"/>
      <c r="BD64" s="1838"/>
      <c r="BE64" s="1838"/>
      <c r="BF64" s="1839"/>
    </row>
    <row r="65" spans="2:58" ht="20.25" customHeight="1" x14ac:dyDescent="0.2">
      <c r="B65" s="1750"/>
      <c r="C65" s="1856"/>
      <c r="D65" s="1857"/>
      <c r="E65" s="1858"/>
      <c r="F65" s="627"/>
      <c r="G65" s="1761"/>
      <c r="H65" s="1765"/>
      <c r="I65" s="1766"/>
      <c r="J65" s="1766"/>
      <c r="K65" s="1767"/>
      <c r="L65" s="1771"/>
      <c r="M65" s="1772"/>
      <c r="N65" s="1772"/>
      <c r="O65" s="1773"/>
      <c r="P65" s="1817" t="s">
        <v>1136</v>
      </c>
      <c r="Q65" s="1818"/>
      <c r="R65" s="1819"/>
      <c r="S65" s="628" t="str">
        <f>IF(S64="","",VLOOKUP(S64,'[1]シフト記号表（勤務時間帯）'!$C$6:$K$35,9,FALSE))</f>
        <v/>
      </c>
      <c r="T65" s="629" t="str">
        <f>IF(T64="","",VLOOKUP(T64,'[1]シフト記号表（勤務時間帯）'!$C$6:$K$35,9,FALSE))</f>
        <v/>
      </c>
      <c r="U65" s="629" t="str">
        <f>IF(U64="","",VLOOKUP(U64,'[1]シフト記号表（勤務時間帯）'!$C$6:$K$35,9,FALSE))</f>
        <v/>
      </c>
      <c r="V65" s="629" t="str">
        <f>IF(V64="","",VLOOKUP(V64,'[1]シフト記号表（勤務時間帯）'!$C$6:$K$35,9,FALSE))</f>
        <v/>
      </c>
      <c r="W65" s="629" t="str">
        <f>IF(W64="","",VLOOKUP(W64,'[1]シフト記号表（勤務時間帯）'!$C$6:$K$35,9,FALSE))</f>
        <v/>
      </c>
      <c r="X65" s="629" t="str">
        <f>IF(X64="","",VLOOKUP(X64,'[1]シフト記号表（勤務時間帯）'!$C$6:$K$35,9,FALSE))</f>
        <v/>
      </c>
      <c r="Y65" s="630" t="str">
        <f>IF(Y64="","",VLOOKUP(Y64,'[1]シフト記号表（勤務時間帯）'!$C$6:$K$35,9,FALSE))</f>
        <v/>
      </c>
      <c r="Z65" s="628" t="str">
        <f>IF(Z64="","",VLOOKUP(Z64,'[1]シフト記号表（勤務時間帯）'!$C$6:$K$35,9,FALSE))</f>
        <v/>
      </c>
      <c r="AA65" s="629" t="str">
        <f>IF(AA64="","",VLOOKUP(AA64,'[1]シフト記号表（勤務時間帯）'!$C$6:$K$35,9,FALSE))</f>
        <v/>
      </c>
      <c r="AB65" s="629" t="str">
        <f>IF(AB64="","",VLOOKUP(AB64,'[1]シフト記号表（勤務時間帯）'!$C$6:$K$35,9,FALSE))</f>
        <v/>
      </c>
      <c r="AC65" s="629" t="str">
        <f>IF(AC64="","",VLOOKUP(AC64,'[1]シフト記号表（勤務時間帯）'!$C$6:$K$35,9,FALSE))</f>
        <v/>
      </c>
      <c r="AD65" s="629" t="str">
        <f>IF(AD64="","",VLOOKUP(AD64,'[1]シフト記号表（勤務時間帯）'!$C$6:$K$35,9,FALSE))</f>
        <v/>
      </c>
      <c r="AE65" s="629" t="str">
        <f>IF(AE64="","",VLOOKUP(AE64,'[1]シフト記号表（勤務時間帯）'!$C$6:$K$35,9,FALSE))</f>
        <v/>
      </c>
      <c r="AF65" s="630" t="str">
        <f>IF(AF64="","",VLOOKUP(AF64,'[1]シフト記号表（勤務時間帯）'!$C$6:$K$35,9,FALSE))</f>
        <v/>
      </c>
      <c r="AG65" s="628" t="str">
        <f>IF(AG64="","",VLOOKUP(AG64,'[1]シフト記号表（勤務時間帯）'!$C$6:$K$35,9,FALSE))</f>
        <v/>
      </c>
      <c r="AH65" s="629" t="str">
        <f>IF(AH64="","",VLOOKUP(AH64,'[1]シフト記号表（勤務時間帯）'!$C$6:$K$35,9,FALSE))</f>
        <v/>
      </c>
      <c r="AI65" s="629" t="str">
        <f>IF(AI64="","",VLOOKUP(AI64,'[1]シフト記号表（勤務時間帯）'!$C$6:$K$35,9,FALSE))</f>
        <v/>
      </c>
      <c r="AJ65" s="629" t="str">
        <f>IF(AJ64="","",VLOOKUP(AJ64,'[1]シフト記号表（勤務時間帯）'!$C$6:$K$35,9,FALSE))</f>
        <v/>
      </c>
      <c r="AK65" s="629" t="str">
        <f>IF(AK64="","",VLOOKUP(AK64,'[1]シフト記号表（勤務時間帯）'!$C$6:$K$35,9,FALSE))</f>
        <v/>
      </c>
      <c r="AL65" s="629" t="str">
        <f>IF(AL64="","",VLOOKUP(AL64,'[1]シフト記号表（勤務時間帯）'!$C$6:$K$35,9,FALSE))</f>
        <v/>
      </c>
      <c r="AM65" s="630" t="str">
        <f>IF(AM64="","",VLOOKUP(AM64,'[1]シフト記号表（勤務時間帯）'!$C$6:$K$35,9,FALSE))</f>
        <v/>
      </c>
      <c r="AN65" s="628" t="str">
        <f>IF(AN64="","",VLOOKUP(AN64,'[1]シフト記号表（勤務時間帯）'!$C$6:$K$35,9,FALSE))</f>
        <v/>
      </c>
      <c r="AO65" s="629" t="str">
        <f>IF(AO64="","",VLOOKUP(AO64,'[1]シフト記号表（勤務時間帯）'!$C$6:$K$35,9,FALSE))</f>
        <v/>
      </c>
      <c r="AP65" s="629" t="str">
        <f>IF(AP64="","",VLOOKUP(AP64,'[1]シフト記号表（勤務時間帯）'!$C$6:$K$35,9,FALSE))</f>
        <v/>
      </c>
      <c r="AQ65" s="629" t="str">
        <f>IF(AQ64="","",VLOOKUP(AQ64,'[1]シフト記号表（勤務時間帯）'!$C$6:$K$35,9,FALSE))</f>
        <v/>
      </c>
      <c r="AR65" s="629" t="str">
        <f>IF(AR64="","",VLOOKUP(AR64,'[1]シフト記号表（勤務時間帯）'!$C$6:$K$35,9,FALSE))</f>
        <v/>
      </c>
      <c r="AS65" s="629" t="str">
        <f>IF(AS64="","",VLOOKUP(AS64,'[1]シフト記号表（勤務時間帯）'!$C$6:$K$35,9,FALSE))</f>
        <v/>
      </c>
      <c r="AT65" s="630" t="str">
        <f>IF(AT64="","",VLOOKUP(AT64,'[1]シフト記号表（勤務時間帯）'!$C$6:$K$35,9,FALSE))</f>
        <v/>
      </c>
      <c r="AU65" s="628" t="str">
        <f>IF(AU64="","",VLOOKUP(AU64,'[1]シフト記号表（勤務時間帯）'!$C$6:$K$35,9,FALSE))</f>
        <v/>
      </c>
      <c r="AV65" s="629" t="str">
        <f>IF(AV64="","",VLOOKUP(AV64,'[1]シフト記号表（勤務時間帯）'!$C$6:$K$35,9,FALSE))</f>
        <v/>
      </c>
      <c r="AW65" s="629" t="str">
        <f>IF(AW64="","",VLOOKUP(AW64,'[1]シフト記号表（勤務時間帯）'!$C$6:$K$35,9,FALSE))</f>
        <v/>
      </c>
      <c r="AX65" s="1820">
        <f>IF($BB$3="４週",SUM(S65:AT65),IF($BB$3="暦月",SUM(S65:AW65),""))</f>
        <v>0</v>
      </c>
      <c r="AY65" s="1821"/>
      <c r="AZ65" s="1822">
        <f>IF($BB$3="４週",AX65/4,IF($BB$3="暦月",'勤務体制（100名）'!AX65/('勤務体制（100名）'!$BB$8/7),""))</f>
        <v>0</v>
      </c>
      <c r="BA65" s="1823"/>
      <c r="BB65" s="1877"/>
      <c r="BC65" s="1772"/>
      <c r="BD65" s="1772"/>
      <c r="BE65" s="1772"/>
      <c r="BF65" s="1773"/>
    </row>
    <row r="66" spans="2:58" ht="20.25" customHeight="1" x14ac:dyDescent="0.2">
      <c r="B66" s="1750"/>
      <c r="C66" s="1859"/>
      <c r="D66" s="1860"/>
      <c r="E66" s="1861"/>
      <c r="F66" s="693">
        <f>C64</f>
        <v>0</v>
      </c>
      <c r="G66" s="1835"/>
      <c r="H66" s="1765"/>
      <c r="I66" s="1766"/>
      <c r="J66" s="1766"/>
      <c r="K66" s="1767"/>
      <c r="L66" s="1840"/>
      <c r="M66" s="1841"/>
      <c r="N66" s="1841"/>
      <c r="O66" s="1842"/>
      <c r="P66" s="1824" t="s">
        <v>1137</v>
      </c>
      <c r="Q66" s="1825"/>
      <c r="R66" s="1826"/>
      <c r="S66" s="632" t="str">
        <f>IF(S64="","",VLOOKUP(S64,'[1]シフト記号表（勤務時間帯）'!$C$6:$U$35,19,FALSE))</f>
        <v/>
      </c>
      <c r="T66" s="633" t="str">
        <f>IF(T64="","",VLOOKUP(T64,'[1]シフト記号表（勤務時間帯）'!$C$6:$U$35,19,FALSE))</f>
        <v/>
      </c>
      <c r="U66" s="633" t="str">
        <f>IF(U64="","",VLOOKUP(U64,'[1]シフト記号表（勤務時間帯）'!$C$6:$U$35,19,FALSE))</f>
        <v/>
      </c>
      <c r="V66" s="633" t="str">
        <f>IF(V64="","",VLOOKUP(V64,'[1]シフト記号表（勤務時間帯）'!$C$6:$U$35,19,FALSE))</f>
        <v/>
      </c>
      <c r="W66" s="633" t="str">
        <f>IF(W64="","",VLOOKUP(W64,'[1]シフト記号表（勤務時間帯）'!$C$6:$U$35,19,FALSE))</f>
        <v/>
      </c>
      <c r="X66" s="633" t="str">
        <f>IF(X64="","",VLOOKUP(X64,'[1]シフト記号表（勤務時間帯）'!$C$6:$U$35,19,FALSE))</f>
        <v/>
      </c>
      <c r="Y66" s="634" t="str">
        <f>IF(Y64="","",VLOOKUP(Y64,'[1]シフト記号表（勤務時間帯）'!$C$6:$U$35,19,FALSE))</f>
        <v/>
      </c>
      <c r="Z66" s="632" t="str">
        <f>IF(Z64="","",VLOOKUP(Z64,'[1]シフト記号表（勤務時間帯）'!$C$6:$U$35,19,FALSE))</f>
        <v/>
      </c>
      <c r="AA66" s="633" t="str">
        <f>IF(AA64="","",VLOOKUP(AA64,'[1]シフト記号表（勤務時間帯）'!$C$6:$U$35,19,FALSE))</f>
        <v/>
      </c>
      <c r="AB66" s="633" t="str">
        <f>IF(AB64="","",VLOOKUP(AB64,'[1]シフト記号表（勤務時間帯）'!$C$6:$U$35,19,FALSE))</f>
        <v/>
      </c>
      <c r="AC66" s="633" t="str">
        <f>IF(AC64="","",VLOOKUP(AC64,'[1]シフト記号表（勤務時間帯）'!$C$6:$U$35,19,FALSE))</f>
        <v/>
      </c>
      <c r="AD66" s="633" t="str">
        <f>IF(AD64="","",VLOOKUP(AD64,'[1]シフト記号表（勤務時間帯）'!$C$6:$U$35,19,FALSE))</f>
        <v/>
      </c>
      <c r="AE66" s="633" t="str">
        <f>IF(AE64="","",VLOOKUP(AE64,'[1]シフト記号表（勤務時間帯）'!$C$6:$U$35,19,FALSE))</f>
        <v/>
      </c>
      <c r="AF66" s="634" t="str">
        <f>IF(AF64="","",VLOOKUP(AF64,'[1]シフト記号表（勤務時間帯）'!$C$6:$U$35,19,FALSE))</f>
        <v/>
      </c>
      <c r="AG66" s="632" t="str">
        <f>IF(AG64="","",VLOOKUP(AG64,'[1]シフト記号表（勤務時間帯）'!$C$6:$U$35,19,FALSE))</f>
        <v/>
      </c>
      <c r="AH66" s="633" t="str">
        <f>IF(AH64="","",VLOOKUP(AH64,'[1]シフト記号表（勤務時間帯）'!$C$6:$U$35,19,FALSE))</f>
        <v/>
      </c>
      <c r="AI66" s="633" t="str">
        <f>IF(AI64="","",VLOOKUP(AI64,'[1]シフト記号表（勤務時間帯）'!$C$6:$U$35,19,FALSE))</f>
        <v/>
      </c>
      <c r="AJ66" s="633" t="str">
        <f>IF(AJ64="","",VLOOKUP(AJ64,'[1]シフト記号表（勤務時間帯）'!$C$6:$U$35,19,FALSE))</f>
        <v/>
      </c>
      <c r="AK66" s="633" t="str">
        <f>IF(AK64="","",VLOOKUP(AK64,'[1]シフト記号表（勤務時間帯）'!$C$6:$U$35,19,FALSE))</f>
        <v/>
      </c>
      <c r="AL66" s="633" t="str">
        <f>IF(AL64="","",VLOOKUP(AL64,'[1]シフト記号表（勤務時間帯）'!$C$6:$U$35,19,FALSE))</f>
        <v/>
      </c>
      <c r="AM66" s="634" t="str">
        <f>IF(AM64="","",VLOOKUP(AM64,'[1]シフト記号表（勤務時間帯）'!$C$6:$U$35,19,FALSE))</f>
        <v/>
      </c>
      <c r="AN66" s="632" t="str">
        <f>IF(AN64="","",VLOOKUP(AN64,'[1]シフト記号表（勤務時間帯）'!$C$6:$U$35,19,FALSE))</f>
        <v/>
      </c>
      <c r="AO66" s="633" t="str">
        <f>IF(AO64="","",VLOOKUP(AO64,'[1]シフト記号表（勤務時間帯）'!$C$6:$U$35,19,FALSE))</f>
        <v/>
      </c>
      <c r="AP66" s="633" t="str">
        <f>IF(AP64="","",VLOOKUP(AP64,'[1]シフト記号表（勤務時間帯）'!$C$6:$U$35,19,FALSE))</f>
        <v/>
      </c>
      <c r="AQ66" s="633" t="str">
        <f>IF(AQ64="","",VLOOKUP(AQ64,'[1]シフト記号表（勤務時間帯）'!$C$6:$U$35,19,FALSE))</f>
        <v/>
      </c>
      <c r="AR66" s="633" t="str">
        <f>IF(AR64="","",VLOOKUP(AR64,'[1]シフト記号表（勤務時間帯）'!$C$6:$U$35,19,FALSE))</f>
        <v/>
      </c>
      <c r="AS66" s="633" t="str">
        <f>IF(AS64="","",VLOOKUP(AS64,'[1]シフト記号表（勤務時間帯）'!$C$6:$U$35,19,FALSE))</f>
        <v/>
      </c>
      <c r="AT66" s="634" t="str">
        <f>IF(AT64="","",VLOOKUP(AT64,'[1]シフト記号表（勤務時間帯）'!$C$6:$U$35,19,FALSE))</f>
        <v/>
      </c>
      <c r="AU66" s="632" t="str">
        <f>IF(AU64="","",VLOOKUP(AU64,'[1]シフト記号表（勤務時間帯）'!$C$6:$U$35,19,FALSE))</f>
        <v/>
      </c>
      <c r="AV66" s="633" t="str">
        <f>IF(AV64="","",VLOOKUP(AV64,'[1]シフト記号表（勤務時間帯）'!$C$6:$U$35,19,FALSE))</f>
        <v/>
      </c>
      <c r="AW66" s="633" t="str">
        <f>IF(AW64="","",VLOOKUP(AW64,'[1]シフト記号表（勤務時間帯）'!$C$6:$U$35,19,FALSE))</f>
        <v/>
      </c>
      <c r="AX66" s="1827">
        <f>IF($BB$3="４週",SUM(S66:AT66),IF($BB$3="暦月",SUM(S66:AW66),""))</f>
        <v>0</v>
      </c>
      <c r="AY66" s="1828"/>
      <c r="AZ66" s="1829">
        <f>IF($BB$3="４週",AX66/4,IF($BB$3="暦月",'勤務体制（100名）'!AX66/('勤務体制（100名）'!$BB$8/7),""))</f>
        <v>0</v>
      </c>
      <c r="BA66" s="1830"/>
      <c r="BB66" s="1878"/>
      <c r="BC66" s="1841"/>
      <c r="BD66" s="1841"/>
      <c r="BE66" s="1841"/>
      <c r="BF66" s="1842"/>
    </row>
    <row r="67" spans="2:58" ht="20.25" customHeight="1" x14ac:dyDescent="0.2">
      <c r="B67" s="1750">
        <f>B64+1</f>
        <v>16</v>
      </c>
      <c r="C67" s="1853"/>
      <c r="D67" s="1854"/>
      <c r="E67" s="1855"/>
      <c r="F67" s="635"/>
      <c r="G67" s="1834"/>
      <c r="H67" s="1836"/>
      <c r="I67" s="1766"/>
      <c r="J67" s="1766"/>
      <c r="K67" s="1767"/>
      <c r="L67" s="1837"/>
      <c r="M67" s="1838"/>
      <c r="N67" s="1838"/>
      <c r="O67" s="1839"/>
      <c r="P67" s="1843" t="s">
        <v>1135</v>
      </c>
      <c r="Q67" s="1844"/>
      <c r="R67" s="1845"/>
      <c r="S67" s="690"/>
      <c r="T67" s="691"/>
      <c r="U67" s="691"/>
      <c r="V67" s="691"/>
      <c r="W67" s="691"/>
      <c r="X67" s="691"/>
      <c r="Y67" s="692"/>
      <c r="Z67" s="690"/>
      <c r="AA67" s="691"/>
      <c r="AB67" s="691"/>
      <c r="AC67" s="691"/>
      <c r="AD67" s="691"/>
      <c r="AE67" s="691"/>
      <c r="AF67" s="692"/>
      <c r="AG67" s="690"/>
      <c r="AH67" s="691"/>
      <c r="AI67" s="691"/>
      <c r="AJ67" s="691"/>
      <c r="AK67" s="691"/>
      <c r="AL67" s="691"/>
      <c r="AM67" s="692"/>
      <c r="AN67" s="690"/>
      <c r="AO67" s="691"/>
      <c r="AP67" s="691"/>
      <c r="AQ67" s="691"/>
      <c r="AR67" s="691"/>
      <c r="AS67" s="691"/>
      <c r="AT67" s="692"/>
      <c r="AU67" s="690"/>
      <c r="AV67" s="691"/>
      <c r="AW67" s="691"/>
      <c r="AX67" s="1915"/>
      <c r="AY67" s="1916"/>
      <c r="AZ67" s="1917"/>
      <c r="BA67" s="1918"/>
      <c r="BB67" s="1876"/>
      <c r="BC67" s="1838"/>
      <c r="BD67" s="1838"/>
      <c r="BE67" s="1838"/>
      <c r="BF67" s="1839"/>
    </row>
    <row r="68" spans="2:58" ht="20.25" customHeight="1" x14ac:dyDescent="0.2">
      <c r="B68" s="1750"/>
      <c r="C68" s="1856"/>
      <c r="D68" s="1857"/>
      <c r="E68" s="1858"/>
      <c r="F68" s="627"/>
      <c r="G68" s="1761"/>
      <c r="H68" s="1765"/>
      <c r="I68" s="1766"/>
      <c r="J68" s="1766"/>
      <c r="K68" s="1767"/>
      <c r="L68" s="1771"/>
      <c r="M68" s="1772"/>
      <c r="N68" s="1772"/>
      <c r="O68" s="1773"/>
      <c r="P68" s="1817" t="s">
        <v>1136</v>
      </c>
      <c r="Q68" s="1818"/>
      <c r="R68" s="1819"/>
      <c r="S68" s="628" t="str">
        <f>IF(S67="","",VLOOKUP(S67,'[1]シフト記号表（勤務時間帯）'!$C$6:$K$35,9,FALSE))</f>
        <v/>
      </c>
      <c r="T68" s="629" t="str">
        <f>IF(T67="","",VLOOKUP(T67,'[1]シフト記号表（勤務時間帯）'!$C$6:$K$35,9,FALSE))</f>
        <v/>
      </c>
      <c r="U68" s="629" t="str">
        <f>IF(U67="","",VLOOKUP(U67,'[1]シフト記号表（勤務時間帯）'!$C$6:$K$35,9,FALSE))</f>
        <v/>
      </c>
      <c r="V68" s="629" t="str">
        <f>IF(V67="","",VLOOKUP(V67,'[1]シフト記号表（勤務時間帯）'!$C$6:$K$35,9,FALSE))</f>
        <v/>
      </c>
      <c r="W68" s="629" t="str">
        <f>IF(W67="","",VLOOKUP(W67,'[1]シフト記号表（勤務時間帯）'!$C$6:$K$35,9,FALSE))</f>
        <v/>
      </c>
      <c r="X68" s="629" t="str">
        <f>IF(X67="","",VLOOKUP(X67,'[1]シフト記号表（勤務時間帯）'!$C$6:$K$35,9,FALSE))</f>
        <v/>
      </c>
      <c r="Y68" s="630" t="str">
        <f>IF(Y67="","",VLOOKUP(Y67,'[1]シフト記号表（勤務時間帯）'!$C$6:$K$35,9,FALSE))</f>
        <v/>
      </c>
      <c r="Z68" s="628" t="str">
        <f>IF(Z67="","",VLOOKUP(Z67,'[1]シフト記号表（勤務時間帯）'!$C$6:$K$35,9,FALSE))</f>
        <v/>
      </c>
      <c r="AA68" s="629" t="str">
        <f>IF(AA67="","",VLOOKUP(AA67,'[1]シフト記号表（勤務時間帯）'!$C$6:$K$35,9,FALSE))</f>
        <v/>
      </c>
      <c r="AB68" s="629" t="str">
        <f>IF(AB67="","",VLOOKUP(AB67,'[1]シフト記号表（勤務時間帯）'!$C$6:$K$35,9,FALSE))</f>
        <v/>
      </c>
      <c r="AC68" s="629" t="str">
        <f>IF(AC67="","",VLOOKUP(AC67,'[1]シフト記号表（勤務時間帯）'!$C$6:$K$35,9,FALSE))</f>
        <v/>
      </c>
      <c r="AD68" s="629" t="str">
        <f>IF(AD67="","",VLOOKUP(AD67,'[1]シフト記号表（勤務時間帯）'!$C$6:$K$35,9,FALSE))</f>
        <v/>
      </c>
      <c r="AE68" s="629" t="str">
        <f>IF(AE67="","",VLOOKUP(AE67,'[1]シフト記号表（勤務時間帯）'!$C$6:$K$35,9,FALSE))</f>
        <v/>
      </c>
      <c r="AF68" s="630" t="str">
        <f>IF(AF67="","",VLOOKUP(AF67,'[1]シフト記号表（勤務時間帯）'!$C$6:$K$35,9,FALSE))</f>
        <v/>
      </c>
      <c r="AG68" s="628" t="str">
        <f>IF(AG67="","",VLOOKUP(AG67,'[1]シフト記号表（勤務時間帯）'!$C$6:$K$35,9,FALSE))</f>
        <v/>
      </c>
      <c r="AH68" s="629" t="str">
        <f>IF(AH67="","",VLOOKUP(AH67,'[1]シフト記号表（勤務時間帯）'!$C$6:$K$35,9,FALSE))</f>
        <v/>
      </c>
      <c r="AI68" s="629" t="str">
        <f>IF(AI67="","",VLOOKUP(AI67,'[1]シフト記号表（勤務時間帯）'!$C$6:$K$35,9,FALSE))</f>
        <v/>
      </c>
      <c r="AJ68" s="629" t="str">
        <f>IF(AJ67="","",VLOOKUP(AJ67,'[1]シフト記号表（勤務時間帯）'!$C$6:$K$35,9,FALSE))</f>
        <v/>
      </c>
      <c r="AK68" s="629" t="str">
        <f>IF(AK67="","",VLOOKUP(AK67,'[1]シフト記号表（勤務時間帯）'!$C$6:$K$35,9,FALSE))</f>
        <v/>
      </c>
      <c r="AL68" s="629" t="str">
        <f>IF(AL67="","",VLOOKUP(AL67,'[1]シフト記号表（勤務時間帯）'!$C$6:$K$35,9,FALSE))</f>
        <v/>
      </c>
      <c r="AM68" s="630" t="str">
        <f>IF(AM67="","",VLOOKUP(AM67,'[1]シフト記号表（勤務時間帯）'!$C$6:$K$35,9,FALSE))</f>
        <v/>
      </c>
      <c r="AN68" s="628" t="str">
        <f>IF(AN67="","",VLOOKUP(AN67,'[1]シフト記号表（勤務時間帯）'!$C$6:$K$35,9,FALSE))</f>
        <v/>
      </c>
      <c r="AO68" s="629" t="str">
        <f>IF(AO67="","",VLOOKUP(AO67,'[1]シフト記号表（勤務時間帯）'!$C$6:$K$35,9,FALSE))</f>
        <v/>
      </c>
      <c r="AP68" s="629" t="str">
        <f>IF(AP67="","",VLOOKUP(AP67,'[1]シフト記号表（勤務時間帯）'!$C$6:$K$35,9,FALSE))</f>
        <v/>
      </c>
      <c r="AQ68" s="629" t="str">
        <f>IF(AQ67="","",VLOOKUP(AQ67,'[1]シフト記号表（勤務時間帯）'!$C$6:$K$35,9,FALSE))</f>
        <v/>
      </c>
      <c r="AR68" s="629" t="str">
        <f>IF(AR67="","",VLOOKUP(AR67,'[1]シフト記号表（勤務時間帯）'!$C$6:$K$35,9,FALSE))</f>
        <v/>
      </c>
      <c r="AS68" s="629" t="str">
        <f>IF(AS67="","",VLOOKUP(AS67,'[1]シフト記号表（勤務時間帯）'!$C$6:$K$35,9,FALSE))</f>
        <v/>
      </c>
      <c r="AT68" s="630" t="str">
        <f>IF(AT67="","",VLOOKUP(AT67,'[1]シフト記号表（勤務時間帯）'!$C$6:$K$35,9,FALSE))</f>
        <v/>
      </c>
      <c r="AU68" s="628" t="str">
        <f>IF(AU67="","",VLOOKUP(AU67,'[1]シフト記号表（勤務時間帯）'!$C$6:$K$35,9,FALSE))</f>
        <v/>
      </c>
      <c r="AV68" s="629" t="str">
        <f>IF(AV67="","",VLOOKUP(AV67,'[1]シフト記号表（勤務時間帯）'!$C$6:$K$35,9,FALSE))</f>
        <v/>
      </c>
      <c r="AW68" s="629" t="str">
        <f>IF(AW67="","",VLOOKUP(AW67,'[1]シフト記号表（勤務時間帯）'!$C$6:$K$35,9,FALSE))</f>
        <v/>
      </c>
      <c r="AX68" s="1820">
        <f>IF($BB$3="４週",SUM(S68:AT68),IF($BB$3="暦月",SUM(S68:AW68),""))</f>
        <v>0</v>
      </c>
      <c r="AY68" s="1821"/>
      <c r="AZ68" s="1822">
        <f>IF($BB$3="４週",AX68/4,IF($BB$3="暦月",'勤務体制（100名）'!AX68/('勤務体制（100名）'!$BB$8/7),""))</f>
        <v>0</v>
      </c>
      <c r="BA68" s="1823"/>
      <c r="BB68" s="1877"/>
      <c r="BC68" s="1772"/>
      <c r="BD68" s="1772"/>
      <c r="BE68" s="1772"/>
      <c r="BF68" s="1773"/>
    </row>
    <row r="69" spans="2:58" ht="20.25" customHeight="1" x14ac:dyDescent="0.2">
      <c r="B69" s="1750"/>
      <c r="C69" s="1859"/>
      <c r="D69" s="1860"/>
      <c r="E69" s="1861"/>
      <c r="F69" s="693">
        <f>C67</f>
        <v>0</v>
      </c>
      <c r="G69" s="1835"/>
      <c r="H69" s="1765"/>
      <c r="I69" s="1766"/>
      <c r="J69" s="1766"/>
      <c r="K69" s="1767"/>
      <c r="L69" s="1840"/>
      <c r="M69" s="1841"/>
      <c r="N69" s="1841"/>
      <c r="O69" s="1842"/>
      <c r="P69" s="1824" t="s">
        <v>1137</v>
      </c>
      <c r="Q69" s="1825"/>
      <c r="R69" s="1826"/>
      <c r="S69" s="632" t="str">
        <f>IF(S67="","",VLOOKUP(S67,'[1]シフト記号表（勤務時間帯）'!$C$6:$U$35,19,FALSE))</f>
        <v/>
      </c>
      <c r="T69" s="633" t="str">
        <f>IF(T67="","",VLOOKUP(T67,'[1]シフト記号表（勤務時間帯）'!$C$6:$U$35,19,FALSE))</f>
        <v/>
      </c>
      <c r="U69" s="633" t="str">
        <f>IF(U67="","",VLOOKUP(U67,'[1]シフト記号表（勤務時間帯）'!$C$6:$U$35,19,FALSE))</f>
        <v/>
      </c>
      <c r="V69" s="633" t="str">
        <f>IF(V67="","",VLOOKUP(V67,'[1]シフト記号表（勤務時間帯）'!$C$6:$U$35,19,FALSE))</f>
        <v/>
      </c>
      <c r="W69" s="633" t="str">
        <f>IF(W67="","",VLOOKUP(W67,'[1]シフト記号表（勤務時間帯）'!$C$6:$U$35,19,FALSE))</f>
        <v/>
      </c>
      <c r="X69" s="633" t="str">
        <f>IF(X67="","",VLOOKUP(X67,'[1]シフト記号表（勤務時間帯）'!$C$6:$U$35,19,FALSE))</f>
        <v/>
      </c>
      <c r="Y69" s="634" t="str">
        <f>IF(Y67="","",VLOOKUP(Y67,'[1]シフト記号表（勤務時間帯）'!$C$6:$U$35,19,FALSE))</f>
        <v/>
      </c>
      <c r="Z69" s="632" t="str">
        <f>IF(Z67="","",VLOOKUP(Z67,'[1]シフト記号表（勤務時間帯）'!$C$6:$U$35,19,FALSE))</f>
        <v/>
      </c>
      <c r="AA69" s="633" t="str">
        <f>IF(AA67="","",VLOOKUP(AA67,'[1]シフト記号表（勤務時間帯）'!$C$6:$U$35,19,FALSE))</f>
        <v/>
      </c>
      <c r="AB69" s="633" t="str">
        <f>IF(AB67="","",VLOOKUP(AB67,'[1]シフト記号表（勤務時間帯）'!$C$6:$U$35,19,FALSE))</f>
        <v/>
      </c>
      <c r="AC69" s="633" t="str">
        <f>IF(AC67="","",VLOOKUP(AC67,'[1]シフト記号表（勤務時間帯）'!$C$6:$U$35,19,FALSE))</f>
        <v/>
      </c>
      <c r="AD69" s="633" t="str">
        <f>IF(AD67="","",VLOOKUP(AD67,'[1]シフト記号表（勤務時間帯）'!$C$6:$U$35,19,FALSE))</f>
        <v/>
      </c>
      <c r="AE69" s="633" t="str">
        <f>IF(AE67="","",VLOOKUP(AE67,'[1]シフト記号表（勤務時間帯）'!$C$6:$U$35,19,FALSE))</f>
        <v/>
      </c>
      <c r="AF69" s="634" t="str">
        <f>IF(AF67="","",VLOOKUP(AF67,'[1]シフト記号表（勤務時間帯）'!$C$6:$U$35,19,FALSE))</f>
        <v/>
      </c>
      <c r="AG69" s="632" t="str">
        <f>IF(AG67="","",VLOOKUP(AG67,'[1]シフト記号表（勤務時間帯）'!$C$6:$U$35,19,FALSE))</f>
        <v/>
      </c>
      <c r="AH69" s="633" t="str">
        <f>IF(AH67="","",VLOOKUP(AH67,'[1]シフト記号表（勤務時間帯）'!$C$6:$U$35,19,FALSE))</f>
        <v/>
      </c>
      <c r="AI69" s="633" t="str">
        <f>IF(AI67="","",VLOOKUP(AI67,'[1]シフト記号表（勤務時間帯）'!$C$6:$U$35,19,FALSE))</f>
        <v/>
      </c>
      <c r="AJ69" s="633" t="str">
        <f>IF(AJ67="","",VLOOKUP(AJ67,'[1]シフト記号表（勤務時間帯）'!$C$6:$U$35,19,FALSE))</f>
        <v/>
      </c>
      <c r="AK69" s="633" t="str">
        <f>IF(AK67="","",VLOOKUP(AK67,'[1]シフト記号表（勤務時間帯）'!$C$6:$U$35,19,FALSE))</f>
        <v/>
      </c>
      <c r="AL69" s="633" t="str">
        <f>IF(AL67="","",VLOOKUP(AL67,'[1]シフト記号表（勤務時間帯）'!$C$6:$U$35,19,FALSE))</f>
        <v/>
      </c>
      <c r="AM69" s="634" t="str">
        <f>IF(AM67="","",VLOOKUP(AM67,'[1]シフト記号表（勤務時間帯）'!$C$6:$U$35,19,FALSE))</f>
        <v/>
      </c>
      <c r="AN69" s="632" t="str">
        <f>IF(AN67="","",VLOOKUP(AN67,'[1]シフト記号表（勤務時間帯）'!$C$6:$U$35,19,FALSE))</f>
        <v/>
      </c>
      <c r="AO69" s="633" t="str">
        <f>IF(AO67="","",VLOOKUP(AO67,'[1]シフト記号表（勤務時間帯）'!$C$6:$U$35,19,FALSE))</f>
        <v/>
      </c>
      <c r="AP69" s="633" t="str">
        <f>IF(AP67="","",VLOOKUP(AP67,'[1]シフト記号表（勤務時間帯）'!$C$6:$U$35,19,FALSE))</f>
        <v/>
      </c>
      <c r="AQ69" s="633" t="str">
        <f>IF(AQ67="","",VLOOKUP(AQ67,'[1]シフト記号表（勤務時間帯）'!$C$6:$U$35,19,FALSE))</f>
        <v/>
      </c>
      <c r="AR69" s="633" t="str">
        <f>IF(AR67="","",VLOOKUP(AR67,'[1]シフト記号表（勤務時間帯）'!$C$6:$U$35,19,FALSE))</f>
        <v/>
      </c>
      <c r="AS69" s="633" t="str">
        <f>IF(AS67="","",VLOOKUP(AS67,'[1]シフト記号表（勤務時間帯）'!$C$6:$U$35,19,FALSE))</f>
        <v/>
      </c>
      <c r="AT69" s="634" t="str">
        <f>IF(AT67="","",VLOOKUP(AT67,'[1]シフト記号表（勤務時間帯）'!$C$6:$U$35,19,FALSE))</f>
        <v/>
      </c>
      <c r="AU69" s="632" t="str">
        <f>IF(AU67="","",VLOOKUP(AU67,'[1]シフト記号表（勤務時間帯）'!$C$6:$U$35,19,FALSE))</f>
        <v/>
      </c>
      <c r="AV69" s="633" t="str">
        <f>IF(AV67="","",VLOOKUP(AV67,'[1]シフト記号表（勤務時間帯）'!$C$6:$U$35,19,FALSE))</f>
        <v/>
      </c>
      <c r="AW69" s="633" t="str">
        <f>IF(AW67="","",VLOOKUP(AW67,'[1]シフト記号表（勤務時間帯）'!$C$6:$U$35,19,FALSE))</f>
        <v/>
      </c>
      <c r="AX69" s="1827">
        <f>IF($BB$3="４週",SUM(S69:AT69),IF($BB$3="暦月",SUM(S69:AW69),""))</f>
        <v>0</v>
      </c>
      <c r="AY69" s="1828"/>
      <c r="AZ69" s="1829">
        <f>IF($BB$3="４週",AX69/4,IF($BB$3="暦月",'勤務体制（100名）'!AX69/('勤務体制（100名）'!$BB$8/7),""))</f>
        <v>0</v>
      </c>
      <c r="BA69" s="1830"/>
      <c r="BB69" s="1878"/>
      <c r="BC69" s="1841"/>
      <c r="BD69" s="1841"/>
      <c r="BE69" s="1841"/>
      <c r="BF69" s="1842"/>
    </row>
    <row r="70" spans="2:58" ht="20.25" customHeight="1" x14ac:dyDescent="0.2">
      <c r="B70" s="1750">
        <f>B67+1</f>
        <v>17</v>
      </c>
      <c r="C70" s="1853"/>
      <c r="D70" s="1854"/>
      <c r="E70" s="1855"/>
      <c r="F70" s="635"/>
      <c r="G70" s="1834"/>
      <c r="H70" s="1836"/>
      <c r="I70" s="1766"/>
      <c r="J70" s="1766"/>
      <c r="K70" s="1767"/>
      <c r="L70" s="1837"/>
      <c r="M70" s="1838"/>
      <c r="N70" s="1838"/>
      <c r="O70" s="1839"/>
      <c r="P70" s="1843" t="s">
        <v>1135</v>
      </c>
      <c r="Q70" s="1844"/>
      <c r="R70" s="1845"/>
      <c r="S70" s="690"/>
      <c r="T70" s="691"/>
      <c r="U70" s="691"/>
      <c r="V70" s="691"/>
      <c r="W70" s="691"/>
      <c r="X70" s="691"/>
      <c r="Y70" s="692"/>
      <c r="Z70" s="690"/>
      <c r="AA70" s="691"/>
      <c r="AB70" s="691"/>
      <c r="AC70" s="691"/>
      <c r="AD70" s="691"/>
      <c r="AE70" s="691"/>
      <c r="AF70" s="692"/>
      <c r="AG70" s="690"/>
      <c r="AH70" s="691"/>
      <c r="AI70" s="691"/>
      <c r="AJ70" s="691"/>
      <c r="AK70" s="691"/>
      <c r="AL70" s="691"/>
      <c r="AM70" s="692"/>
      <c r="AN70" s="690"/>
      <c r="AO70" s="691"/>
      <c r="AP70" s="691"/>
      <c r="AQ70" s="691"/>
      <c r="AR70" s="691"/>
      <c r="AS70" s="691"/>
      <c r="AT70" s="692"/>
      <c r="AU70" s="690"/>
      <c r="AV70" s="691"/>
      <c r="AW70" s="691"/>
      <c r="AX70" s="1915"/>
      <c r="AY70" s="1916"/>
      <c r="AZ70" s="1917"/>
      <c r="BA70" s="1918"/>
      <c r="BB70" s="1876"/>
      <c r="BC70" s="1838"/>
      <c r="BD70" s="1838"/>
      <c r="BE70" s="1838"/>
      <c r="BF70" s="1839"/>
    </row>
    <row r="71" spans="2:58" ht="20.25" customHeight="1" x14ac:dyDescent="0.2">
      <c r="B71" s="1750"/>
      <c r="C71" s="1856"/>
      <c r="D71" s="1857"/>
      <c r="E71" s="1858"/>
      <c r="F71" s="627"/>
      <c r="G71" s="1761"/>
      <c r="H71" s="1765"/>
      <c r="I71" s="1766"/>
      <c r="J71" s="1766"/>
      <c r="K71" s="1767"/>
      <c r="L71" s="1771"/>
      <c r="M71" s="1772"/>
      <c r="N71" s="1772"/>
      <c r="O71" s="1773"/>
      <c r="P71" s="1817" t="s">
        <v>1136</v>
      </c>
      <c r="Q71" s="1818"/>
      <c r="R71" s="1819"/>
      <c r="S71" s="628" t="str">
        <f>IF(S70="","",VLOOKUP(S70,'[1]シフト記号表（勤務時間帯）'!$C$6:$K$35,9,FALSE))</f>
        <v/>
      </c>
      <c r="T71" s="629" t="str">
        <f>IF(T70="","",VLOOKUP(T70,'[1]シフト記号表（勤務時間帯）'!$C$6:$K$35,9,FALSE))</f>
        <v/>
      </c>
      <c r="U71" s="629" t="str">
        <f>IF(U70="","",VLOOKUP(U70,'[1]シフト記号表（勤務時間帯）'!$C$6:$K$35,9,FALSE))</f>
        <v/>
      </c>
      <c r="V71" s="629" t="str">
        <f>IF(V70="","",VLOOKUP(V70,'[1]シフト記号表（勤務時間帯）'!$C$6:$K$35,9,FALSE))</f>
        <v/>
      </c>
      <c r="W71" s="629" t="str">
        <f>IF(W70="","",VLOOKUP(W70,'[1]シフト記号表（勤務時間帯）'!$C$6:$K$35,9,FALSE))</f>
        <v/>
      </c>
      <c r="X71" s="629" t="str">
        <f>IF(X70="","",VLOOKUP(X70,'[1]シフト記号表（勤務時間帯）'!$C$6:$K$35,9,FALSE))</f>
        <v/>
      </c>
      <c r="Y71" s="630" t="str">
        <f>IF(Y70="","",VLOOKUP(Y70,'[1]シフト記号表（勤務時間帯）'!$C$6:$K$35,9,FALSE))</f>
        <v/>
      </c>
      <c r="Z71" s="628" t="str">
        <f>IF(Z70="","",VLOOKUP(Z70,'[1]シフト記号表（勤務時間帯）'!$C$6:$K$35,9,FALSE))</f>
        <v/>
      </c>
      <c r="AA71" s="629" t="str">
        <f>IF(AA70="","",VLOOKUP(AA70,'[1]シフト記号表（勤務時間帯）'!$C$6:$K$35,9,FALSE))</f>
        <v/>
      </c>
      <c r="AB71" s="629" t="str">
        <f>IF(AB70="","",VLOOKUP(AB70,'[1]シフト記号表（勤務時間帯）'!$C$6:$K$35,9,FALSE))</f>
        <v/>
      </c>
      <c r="AC71" s="629" t="str">
        <f>IF(AC70="","",VLOOKUP(AC70,'[1]シフト記号表（勤務時間帯）'!$C$6:$K$35,9,FALSE))</f>
        <v/>
      </c>
      <c r="AD71" s="629" t="str">
        <f>IF(AD70="","",VLOOKUP(AD70,'[1]シフト記号表（勤務時間帯）'!$C$6:$K$35,9,FALSE))</f>
        <v/>
      </c>
      <c r="AE71" s="629" t="str">
        <f>IF(AE70="","",VLOOKUP(AE70,'[1]シフト記号表（勤務時間帯）'!$C$6:$K$35,9,FALSE))</f>
        <v/>
      </c>
      <c r="AF71" s="630" t="str">
        <f>IF(AF70="","",VLOOKUP(AF70,'[1]シフト記号表（勤務時間帯）'!$C$6:$K$35,9,FALSE))</f>
        <v/>
      </c>
      <c r="AG71" s="628" t="str">
        <f>IF(AG70="","",VLOOKUP(AG70,'[1]シフト記号表（勤務時間帯）'!$C$6:$K$35,9,FALSE))</f>
        <v/>
      </c>
      <c r="AH71" s="629" t="str">
        <f>IF(AH70="","",VLOOKUP(AH70,'[1]シフト記号表（勤務時間帯）'!$C$6:$K$35,9,FALSE))</f>
        <v/>
      </c>
      <c r="AI71" s="629" t="str">
        <f>IF(AI70="","",VLOOKUP(AI70,'[1]シフト記号表（勤務時間帯）'!$C$6:$K$35,9,FALSE))</f>
        <v/>
      </c>
      <c r="AJ71" s="629" t="str">
        <f>IF(AJ70="","",VLOOKUP(AJ70,'[1]シフト記号表（勤務時間帯）'!$C$6:$K$35,9,FALSE))</f>
        <v/>
      </c>
      <c r="AK71" s="629" t="str">
        <f>IF(AK70="","",VLOOKUP(AK70,'[1]シフト記号表（勤務時間帯）'!$C$6:$K$35,9,FALSE))</f>
        <v/>
      </c>
      <c r="AL71" s="629" t="str">
        <f>IF(AL70="","",VLOOKUP(AL70,'[1]シフト記号表（勤務時間帯）'!$C$6:$K$35,9,FALSE))</f>
        <v/>
      </c>
      <c r="AM71" s="630" t="str">
        <f>IF(AM70="","",VLOOKUP(AM70,'[1]シフト記号表（勤務時間帯）'!$C$6:$K$35,9,FALSE))</f>
        <v/>
      </c>
      <c r="AN71" s="628" t="str">
        <f>IF(AN70="","",VLOOKUP(AN70,'[1]シフト記号表（勤務時間帯）'!$C$6:$K$35,9,FALSE))</f>
        <v/>
      </c>
      <c r="AO71" s="629" t="str">
        <f>IF(AO70="","",VLOOKUP(AO70,'[1]シフト記号表（勤務時間帯）'!$C$6:$K$35,9,FALSE))</f>
        <v/>
      </c>
      <c r="AP71" s="629" t="str">
        <f>IF(AP70="","",VLOOKUP(AP70,'[1]シフト記号表（勤務時間帯）'!$C$6:$K$35,9,FALSE))</f>
        <v/>
      </c>
      <c r="AQ71" s="629" t="str">
        <f>IF(AQ70="","",VLOOKUP(AQ70,'[1]シフト記号表（勤務時間帯）'!$C$6:$K$35,9,FALSE))</f>
        <v/>
      </c>
      <c r="AR71" s="629" t="str">
        <f>IF(AR70="","",VLOOKUP(AR70,'[1]シフト記号表（勤務時間帯）'!$C$6:$K$35,9,FALSE))</f>
        <v/>
      </c>
      <c r="AS71" s="629" t="str">
        <f>IF(AS70="","",VLOOKUP(AS70,'[1]シフト記号表（勤務時間帯）'!$C$6:$K$35,9,FALSE))</f>
        <v/>
      </c>
      <c r="AT71" s="630" t="str">
        <f>IF(AT70="","",VLOOKUP(AT70,'[1]シフト記号表（勤務時間帯）'!$C$6:$K$35,9,FALSE))</f>
        <v/>
      </c>
      <c r="AU71" s="628" t="str">
        <f>IF(AU70="","",VLOOKUP(AU70,'[1]シフト記号表（勤務時間帯）'!$C$6:$K$35,9,FALSE))</f>
        <v/>
      </c>
      <c r="AV71" s="629" t="str">
        <f>IF(AV70="","",VLOOKUP(AV70,'[1]シフト記号表（勤務時間帯）'!$C$6:$K$35,9,FALSE))</f>
        <v/>
      </c>
      <c r="AW71" s="629" t="str">
        <f>IF(AW70="","",VLOOKUP(AW70,'[1]シフト記号表（勤務時間帯）'!$C$6:$K$35,9,FALSE))</f>
        <v/>
      </c>
      <c r="AX71" s="1820">
        <f>IF($BB$3="４週",SUM(S71:AT71),IF($BB$3="暦月",SUM(S71:AW71),""))</f>
        <v>0</v>
      </c>
      <c r="AY71" s="1821"/>
      <c r="AZ71" s="1822">
        <f>IF($BB$3="４週",AX71/4,IF($BB$3="暦月",'勤務体制（100名）'!AX71/('勤務体制（100名）'!$BB$8/7),""))</f>
        <v>0</v>
      </c>
      <c r="BA71" s="1823"/>
      <c r="BB71" s="1877"/>
      <c r="BC71" s="1772"/>
      <c r="BD71" s="1772"/>
      <c r="BE71" s="1772"/>
      <c r="BF71" s="1773"/>
    </row>
    <row r="72" spans="2:58" ht="20.25" customHeight="1" x14ac:dyDescent="0.2">
      <c r="B72" s="1750"/>
      <c r="C72" s="1859"/>
      <c r="D72" s="1860"/>
      <c r="E72" s="1861"/>
      <c r="F72" s="693">
        <f>C70</f>
        <v>0</v>
      </c>
      <c r="G72" s="1835"/>
      <c r="H72" s="1765"/>
      <c r="I72" s="1766"/>
      <c r="J72" s="1766"/>
      <c r="K72" s="1767"/>
      <c r="L72" s="1840"/>
      <c r="M72" s="1841"/>
      <c r="N72" s="1841"/>
      <c r="O72" s="1842"/>
      <c r="P72" s="1824" t="s">
        <v>1137</v>
      </c>
      <c r="Q72" s="1825"/>
      <c r="R72" s="1826"/>
      <c r="S72" s="632" t="str">
        <f>IF(S70="","",VLOOKUP(S70,'[1]シフト記号表（勤務時間帯）'!$C$6:$U$35,19,FALSE))</f>
        <v/>
      </c>
      <c r="T72" s="633" t="str">
        <f>IF(T70="","",VLOOKUP(T70,'[1]シフト記号表（勤務時間帯）'!$C$6:$U$35,19,FALSE))</f>
        <v/>
      </c>
      <c r="U72" s="633" t="str">
        <f>IF(U70="","",VLOOKUP(U70,'[1]シフト記号表（勤務時間帯）'!$C$6:$U$35,19,FALSE))</f>
        <v/>
      </c>
      <c r="V72" s="633" t="str">
        <f>IF(V70="","",VLOOKUP(V70,'[1]シフト記号表（勤務時間帯）'!$C$6:$U$35,19,FALSE))</f>
        <v/>
      </c>
      <c r="W72" s="633" t="str">
        <f>IF(W70="","",VLOOKUP(W70,'[1]シフト記号表（勤務時間帯）'!$C$6:$U$35,19,FALSE))</f>
        <v/>
      </c>
      <c r="X72" s="633" t="str">
        <f>IF(X70="","",VLOOKUP(X70,'[1]シフト記号表（勤務時間帯）'!$C$6:$U$35,19,FALSE))</f>
        <v/>
      </c>
      <c r="Y72" s="634" t="str">
        <f>IF(Y70="","",VLOOKUP(Y70,'[1]シフト記号表（勤務時間帯）'!$C$6:$U$35,19,FALSE))</f>
        <v/>
      </c>
      <c r="Z72" s="632" t="str">
        <f>IF(Z70="","",VLOOKUP(Z70,'[1]シフト記号表（勤務時間帯）'!$C$6:$U$35,19,FALSE))</f>
        <v/>
      </c>
      <c r="AA72" s="633" t="str">
        <f>IF(AA70="","",VLOOKUP(AA70,'[1]シフト記号表（勤務時間帯）'!$C$6:$U$35,19,FALSE))</f>
        <v/>
      </c>
      <c r="AB72" s="633" t="str">
        <f>IF(AB70="","",VLOOKUP(AB70,'[1]シフト記号表（勤務時間帯）'!$C$6:$U$35,19,FALSE))</f>
        <v/>
      </c>
      <c r="AC72" s="633" t="str">
        <f>IF(AC70="","",VLOOKUP(AC70,'[1]シフト記号表（勤務時間帯）'!$C$6:$U$35,19,FALSE))</f>
        <v/>
      </c>
      <c r="AD72" s="633" t="str">
        <f>IF(AD70="","",VLOOKUP(AD70,'[1]シフト記号表（勤務時間帯）'!$C$6:$U$35,19,FALSE))</f>
        <v/>
      </c>
      <c r="AE72" s="633" t="str">
        <f>IF(AE70="","",VLOOKUP(AE70,'[1]シフト記号表（勤務時間帯）'!$C$6:$U$35,19,FALSE))</f>
        <v/>
      </c>
      <c r="AF72" s="634" t="str">
        <f>IF(AF70="","",VLOOKUP(AF70,'[1]シフト記号表（勤務時間帯）'!$C$6:$U$35,19,FALSE))</f>
        <v/>
      </c>
      <c r="AG72" s="632" t="str">
        <f>IF(AG70="","",VLOOKUP(AG70,'[1]シフト記号表（勤務時間帯）'!$C$6:$U$35,19,FALSE))</f>
        <v/>
      </c>
      <c r="AH72" s="633" t="str">
        <f>IF(AH70="","",VLOOKUP(AH70,'[1]シフト記号表（勤務時間帯）'!$C$6:$U$35,19,FALSE))</f>
        <v/>
      </c>
      <c r="AI72" s="633" t="str">
        <f>IF(AI70="","",VLOOKUP(AI70,'[1]シフト記号表（勤務時間帯）'!$C$6:$U$35,19,FALSE))</f>
        <v/>
      </c>
      <c r="AJ72" s="633" t="str">
        <f>IF(AJ70="","",VLOOKUP(AJ70,'[1]シフト記号表（勤務時間帯）'!$C$6:$U$35,19,FALSE))</f>
        <v/>
      </c>
      <c r="AK72" s="633" t="str">
        <f>IF(AK70="","",VLOOKUP(AK70,'[1]シフト記号表（勤務時間帯）'!$C$6:$U$35,19,FALSE))</f>
        <v/>
      </c>
      <c r="AL72" s="633" t="str">
        <f>IF(AL70="","",VLOOKUP(AL70,'[1]シフト記号表（勤務時間帯）'!$C$6:$U$35,19,FALSE))</f>
        <v/>
      </c>
      <c r="AM72" s="634" t="str">
        <f>IF(AM70="","",VLOOKUP(AM70,'[1]シフト記号表（勤務時間帯）'!$C$6:$U$35,19,FALSE))</f>
        <v/>
      </c>
      <c r="AN72" s="632" t="str">
        <f>IF(AN70="","",VLOOKUP(AN70,'[1]シフト記号表（勤務時間帯）'!$C$6:$U$35,19,FALSE))</f>
        <v/>
      </c>
      <c r="AO72" s="633" t="str">
        <f>IF(AO70="","",VLOOKUP(AO70,'[1]シフト記号表（勤務時間帯）'!$C$6:$U$35,19,FALSE))</f>
        <v/>
      </c>
      <c r="AP72" s="633" t="str">
        <f>IF(AP70="","",VLOOKUP(AP70,'[1]シフト記号表（勤務時間帯）'!$C$6:$U$35,19,FALSE))</f>
        <v/>
      </c>
      <c r="AQ72" s="633" t="str">
        <f>IF(AQ70="","",VLOOKUP(AQ70,'[1]シフト記号表（勤務時間帯）'!$C$6:$U$35,19,FALSE))</f>
        <v/>
      </c>
      <c r="AR72" s="633" t="str">
        <f>IF(AR70="","",VLOOKUP(AR70,'[1]シフト記号表（勤務時間帯）'!$C$6:$U$35,19,FALSE))</f>
        <v/>
      </c>
      <c r="AS72" s="633" t="str">
        <f>IF(AS70="","",VLOOKUP(AS70,'[1]シフト記号表（勤務時間帯）'!$C$6:$U$35,19,FALSE))</f>
        <v/>
      </c>
      <c r="AT72" s="634" t="str">
        <f>IF(AT70="","",VLOOKUP(AT70,'[1]シフト記号表（勤務時間帯）'!$C$6:$U$35,19,FALSE))</f>
        <v/>
      </c>
      <c r="AU72" s="632" t="str">
        <f>IF(AU70="","",VLOOKUP(AU70,'[1]シフト記号表（勤務時間帯）'!$C$6:$U$35,19,FALSE))</f>
        <v/>
      </c>
      <c r="AV72" s="633" t="str">
        <f>IF(AV70="","",VLOOKUP(AV70,'[1]シフト記号表（勤務時間帯）'!$C$6:$U$35,19,FALSE))</f>
        <v/>
      </c>
      <c r="AW72" s="633" t="str">
        <f>IF(AW70="","",VLOOKUP(AW70,'[1]シフト記号表（勤務時間帯）'!$C$6:$U$35,19,FALSE))</f>
        <v/>
      </c>
      <c r="AX72" s="1827">
        <f>IF($BB$3="４週",SUM(S72:AT72),IF($BB$3="暦月",SUM(S72:AW72),""))</f>
        <v>0</v>
      </c>
      <c r="AY72" s="1828"/>
      <c r="AZ72" s="1829">
        <f>IF($BB$3="４週",AX72/4,IF($BB$3="暦月",'勤務体制（100名）'!AX72/('勤務体制（100名）'!$BB$8/7),""))</f>
        <v>0</v>
      </c>
      <c r="BA72" s="1830"/>
      <c r="BB72" s="1878"/>
      <c r="BC72" s="1841"/>
      <c r="BD72" s="1841"/>
      <c r="BE72" s="1841"/>
      <c r="BF72" s="1842"/>
    </row>
    <row r="73" spans="2:58" ht="20.25" customHeight="1" x14ac:dyDescent="0.2">
      <c r="B73" s="1750">
        <f>B70+1</f>
        <v>18</v>
      </c>
      <c r="C73" s="1853"/>
      <c r="D73" s="1854"/>
      <c r="E73" s="1855"/>
      <c r="F73" s="635"/>
      <c r="G73" s="1834"/>
      <c r="H73" s="1836"/>
      <c r="I73" s="1766"/>
      <c r="J73" s="1766"/>
      <c r="K73" s="1767"/>
      <c r="L73" s="1837"/>
      <c r="M73" s="1838"/>
      <c r="N73" s="1838"/>
      <c r="O73" s="1839"/>
      <c r="P73" s="1843" t="s">
        <v>1135</v>
      </c>
      <c r="Q73" s="1844"/>
      <c r="R73" s="1845"/>
      <c r="S73" s="690"/>
      <c r="T73" s="691"/>
      <c r="U73" s="691"/>
      <c r="V73" s="691"/>
      <c r="W73" s="691"/>
      <c r="X73" s="691"/>
      <c r="Y73" s="692"/>
      <c r="Z73" s="690"/>
      <c r="AA73" s="691"/>
      <c r="AB73" s="691"/>
      <c r="AC73" s="691"/>
      <c r="AD73" s="691"/>
      <c r="AE73" s="691"/>
      <c r="AF73" s="692"/>
      <c r="AG73" s="690"/>
      <c r="AH73" s="691"/>
      <c r="AI73" s="691"/>
      <c r="AJ73" s="691"/>
      <c r="AK73" s="691"/>
      <c r="AL73" s="691"/>
      <c r="AM73" s="692"/>
      <c r="AN73" s="690"/>
      <c r="AO73" s="691"/>
      <c r="AP73" s="691"/>
      <c r="AQ73" s="691"/>
      <c r="AR73" s="691"/>
      <c r="AS73" s="691"/>
      <c r="AT73" s="692"/>
      <c r="AU73" s="690"/>
      <c r="AV73" s="691"/>
      <c r="AW73" s="691"/>
      <c r="AX73" s="1915"/>
      <c r="AY73" s="1916"/>
      <c r="AZ73" s="1917"/>
      <c r="BA73" s="1918"/>
      <c r="BB73" s="1876"/>
      <c r="BC73" s="1838"/>
      <c r="BD73" s="1838"/>
      <c r="BE73" s="1838"/>
      <c r="BF73" s="1839"/>
    </row>
    <row r="74" spans="2:58" ht="20.25" customHeight="1" x14ac:dyDescent="0.2">
      <c r="B74" s="1750"/>
      <c r="C74" s="1856"/>
      <c r="D74" s="1857"/>
      <c r="E74" s="1858"/>
      <c r="F74" s="627"/>
      <c r="G74" s="1761"/>
      <c r="H74" s="1765"/>
      <c r="I74" s="1766"/>
      <c r="J74" s="1766"/>
      <c r="K74" s="1767"/>
      <c r="L74" s="1771"/>
      <c r="M74" s="1772"/>
      <c r="N74" s="1772"/>
      <c r="O74" s="1773"/>
      <c r="P74" s="1817" t="s">
        <v>1136</v>
      </c>
      <c r="Q74" s="1818"/>
      <c r="R74" s="1819"/>
      <c r="S74" s="628" t="str">
        <f>IF(S73="","",VLOOKUP(S73,'[1]シフト記号表（勤務時間帯）'!$C$6:$K$35,9,FALSE))</f>
        <v/>
      </c>
      <c r="T74" s="629" t="str">
        <f>IF(T73="","",VLOOKUP(T73,'[1]シフト記号表（勤務時間帯）'!$C$6:$K$35,9,FALSE))</f>
        <v/>
      </c>
      <c r="U74" s="629" t="str">
        <f>IF(U73="","",VLOOKUP(U73,'[1]シフト記号表（勤務時間帯）'!$C$6:$K$35,9,FALSE))</f>
        <v/>
      </c>
      <c r="V74" s="629" t="str">
        <f>IF(V73="","",VLOOKUP(V73,'[1]シフト記号表（勤務時間帯）'!$C$6:$K$35,9,FALSE))</f>
        <v/>
      </c>
      <c r="W74" s="629" t="str">
        <f>IF(W73="","",VLOOKUP(W73,'[1]シフト記号表（勤務時間帯）'!$C$6:$K$35,9,FALSE))</f>
        <v/>
      </c>
      <c r="X74" s="629" t="str">
        <f>IF(X73="","",VLOOKUP(X73,'[1]シフト記号表（勤務時間帯）'!$C$6:$K$35,9,FALSE))</f>
        <v/>
      </c>
      <c r="Y74" s="630" t="str">
        <f>IF(Y73="","",VLOOKUP(Y73,'[1]シフト記号表（勤務時間帯）'!$C$6:$K$35,9,FALSE))</f>
        <v/>
      </c>
      <c r="Z74" s="628" t="str">
        <f>IF(Z73="","",VLOOKUP(Z73,'[1]シフト記号表（勤務時間帯）'!$C$6:$K$35,9,FALSE))</f>
        <v/>
      </c>
      <c r="AA74" s="629" t="str">
        <f>IF(AA73="","",VLOOKUP(AA73,'[1]シフト記号表（勤務時間帯）'!$C$6:$K$35,9,FALSE))</f>
        <v/>
      </c>
      <c r="AB74" s="629" t="str">
        <f>IF(AB73="","",VLOOKUP(AB73,'[1]シフト記号表（勤務時間帯）'!$C$6:$K$35,9,FALSE))</f>
        <v/>
      </c>
      <c r="AC74" s="629" t="str">
        <f>IF(AC73="","",VLOOKUP(AC73,'[1]シフト記号表（勤務時間帯）'!$C$6:$K$35,9,FALSE))</f>
        <v/>
      </c>
      <c r="AD74" s="629" t="str">
        <f>IF(AD73="","",VLOOKUP(AD73,'[1]シフト記号表（勤務時間帯）'!$C$6:$K$35,9,FALSE))</f>
        <v/>
      </c>
      <c r="AE74" s="629" t="str">
        <f>IF(AE73="","",VLOOKUP(AE73,'[1]シフト記号表（勤務時間帯）'!$C$6:$K$35,9,FALSE))</f>
        <v/>
      </c>
      <c r="AF74" s="630" t="str">
        <f>IF(AF73="","",VLOOKUP(AF73,'[1]シフト記号表（勤務時間帯）'!$C$6:$K$35,9,FALSE))</f>
        <v/>
      </c>
      <c r="AG74" s="628" t="str">
        <f>IF(AG73="","",VLOOKUP(AG73,'[1]シフト記号表（勤務時間帯）'!$C$6:$K$35,9,FALSE))</f>
        <v/>
      </c>
      <c r="AH74" s="629" t="str">
        <f>IF(AH73="","",VLOOKUP(AH73,'[1]シフト記号表（勤務時間帯）'!$C$6:$K$35,9,FALSE))</f>
        <v/>
      </c>
      <c r="AI74" s="629" t="str">
        <f>IF(AI73="","",VLOOKUP(AI73,'[1]シフト記号表（勤務時間帯）'!$C$6:$K$35,9,FALSE))</f>
        <v/>
      </c>
      <c r="AJ74" s="629" t="str">
        <f>IF(AJ73="","",VLOOKUP(AJ73,'[1]シフト記号表（勤務時間帯）'!$C$6:$K$35,9,FALSE))</f>
        <v/>
      </c>
      <c r="AK74" s="629" t="str">
        <f>IF(AK73="","",VLOOKUP(AK73,'[1]シフト記号表（勤務時間帯）'!$C$6:$K$35,9,FALSE))</f>
        <v/>
      </c>
      <c r="AL74" s="629" t="str">
        <f>IF(AL73="","",VLOOKUP(AL73,'[1]シフト記号表（勤務時間帯）'!$C$6:$K$35,9,FALSE))</f>
        <v/>
      </c>
      <c r="AM74" s="630" t="str">
        <f>IF(AM73="","",VLOOKUP(AM73,'[1]シフト記号表（勤務時間帯）'!$C$6:$K$35,9,FALSE))</f>
        <v/>
      </c>
      <c r="AN74" s="628" t="str">
        <f>IF(AN73="","",VLOOKUP(AN73,'[1]シフト記号表（勤務時間帯）'!$C$6:$K$35,9,FALSE))</f>
        <v/>
      </c>
      <c r="AO74" s="629" t="str">
        <f>IF(AO73="","",VLOOKUP(AO73,'[1]シフト記号表（勤務時間帯）'!$C$6:$K$35,9,FALSE))</f>
        <v/>
      </c>
      <c r="AP74" s="629" t="str">
        <f>IF(AP73="","",VLOOKUP(AP73,'[1]シフト記号表（勤務時間帯）'!$C$6:$K$35,9,FALSE))</f>
        <v/>
      </c>
      <c r="AQ74" s="629" t="str">
        <f>IF(AQ73="","",VLOOKUP(AQ73,'[1]シフト記号表（勤務時間帯）'!$C$6:$K$35,9,FALSE))</f>
        <v/>
      </c>
      <c r="AR74" s="629" t="str">
        <f>IF(AR73="","",VLOOKUP(AR73,'[1]シフト記号表（勤務時間帯）'!$C$6:$K$35,9,FALSE))</f>
        <v/>
      </c>
      <c r="AS74" s="629" t="str">
        <f>IF(AS73="","",VLOOKUP(AS73,'[1]シフト記号表（勤務時間帯）'!$C$6:$K$35,9,FALSE))</f>
        <v/>
      </c>
      <c r="AT74" s="630" t="str">
        <f>IF(AT73="","",VLOOKUP(AT73,'[1]シフト記号表（勤務時間帯）'!$C$6:$K$35,9,FALSE))</f>
        <v/>
      </c>
      <c r="AU74" s="628" t="str">
        <f>IF(AU73="","",VLOOKUP(AU73,'[1]シフト記号表（勤務時間帯）'!$C$6:$K$35,9,FALSE))</f>
        <v/>
      </c>
      <c r="AV74" s="629" t="str">
        <f>IF(AV73="","",VLOOKUP(AV73,'[1]シフト記号表（勤務時間帯）'!$C$6:$K$35,9,FALSE))</f>
        <v/>
      </c>
      <c r="AW74" s="629" t="str">
        <f>IF(AW73="","",VLOOKUP(AW73,'[1]シフト記号表（勤務時間帯）'!$C$6:$K$35,9,FALSE))</f>
        <v/>
      </c>
      <c r="AX74" s="1820">
        <f>IF($BB$3="４週",SUM(S74:AT74),IF($BB$3="暦月",SUM(S74:AW74),""))</f>
        <v>0</v>
      </c>
      <c r="AY74" s="1821"/>
      <c r="AZ74" s="1822">
        <f>IF($BB$3="４週",AX74/4,IF($BB$3="暦月",'勤務体制（100名）'!AX74/('勤務体制（100名）'!$BB$8/7),""))</f>
        <v>0</v>
      </c>
      <c r="BA74" s="1823"/>
      <c r="BB74" s="1877"/>
      <c r="BC74" s="1772"/>
      <c r="BD74" s="1772"/>
      <c r="BE74" s="1772"/>
      <c r="BF74" s="1773"/>
    </row>
    <row r="75" spans="2:58" ht="20.25" customHeight="1" x14ac:dyDescent="0.2">
      <c r="B75" s="1750"/>
      <c r="C75" s="1859"/>
      <c r="D75" s="1860"/>
      <c r="E75" s="1861"/>
      <c r="F75" s="693">
        <f>C73</f>
        <v>0</v>
      </c>
      <c r="G75" s="1835"/>
      <c r="H75" s="1765"/>
      <c r="I75" s="1766"/>
      <c r="J75" s="1766"/>
      <c r="K75" s="1767"/>
      <c r="L75" s="1840"/>
      <c r="M75" s="1841"/>
      <c r="N75" s="1841"/>
      <c r="O75" s="1842"/>
      <c r="P75" s="1824" t="s">
        <v>1137</v>
      </c>
      <c r="Q75" s="1825"/>
      <c r="R75" s="1826"/>
      <c r="S75" s="632" t="str">
        <f>IF(S73="","",VLOOKUP(S73,'[1]シフト記号表（勤務時間帯）'!$C$6:$U$35,19,FALSE))</f>
        <v/>
      </c>
      <c r="T75" s="633" t="str">
        <f>IF(T73="","",VLOOKUP(T73,'[1]シフト記号表（勤務時間帯）'!$C$6:$U$35,19,FALSE))</f>
        <v/>
      </c>
      <c r="U75" s="633" t="str">
        <f>IF(U73="","",VLOOKUP(U73,'[1]シフト記号表（勤務時間帯）'!$C$6:$U$35,19,FALSE))</f>
        <v/>
      </c>
      <c r="V75" s="633" t="str">
        <f>IF(V73="","",VLOOKUP(V73,'[1]シフト記号表（勤務時間帯）'!$C$6:$U$35,19,FALSE))</f>
        <v/>
      </c>
      <c r="W75" s="633" t="str">
        <f>IF(W73="","",VLOOKUP(W73,'[1]シフト記号表（勤務時間帯）'!$C$6:$U$35,19,FALSE))</f>
        <v/>
      </c>
      <c r="X75" s="633" t="str">
        <f>IF(X73="","",VLOOKUP(X73,'[1]シフト記号表（勤務時間帯）'!$C$6:$U$35,19,FALSE))</f>
        <v/>
      </c>
      <c r="Y75" s="634" t="str">
        <f>IF(Y73="","",VLOOKUP(Y73,'[1]シフト記号表（勤務時間帯）'!$C$6:$U$35,19,FALSE))</f>
        <v/>
      </c>
      <c r="Z75" s="632" t="str">
        <f>IF(Z73="","",VLOOKUP(Z73,'[1]シフト記号表（勤務時間帯）'!$C$6:$U$35,19,FALSE))</f>
        <v/>
      </c>
      <c r="AA75" s="633" t="str">
        <f>IF(AA73="","",VLOOKUP(AA73,'[1]シフト記号表（勤務時間帯）'!$C$6:$U$35,19,FALSE))</f>
        <v/>
      </c>
      <c r="AB75" s="633" t="str">
        <f>IF(AB73="","",VLOOKUP(AB73,'[1]シフト記号表（勤務時間帯）'!$C$6:$U$35,19,FALSE))</f>
        <v/>
      </c>
      <c r="AC75" s="633" t="str">
        <f>IF(AC73="","",VLOOKUP(AC73,'[1]シフト記号表（勤務時間帯）'!$C$6:$U$35,19,FALSE))</f>
        <v/>
      </c>
      <c r="AD75" s="633" t="str">
        <f>IF(AD73="","",VLOOKUP(AD73,'[1]シフト記号表（勤務時間帯）'!$C$6:$U$35,19,FALSE))</f>
        <v/>
      </c>
      <c r="AE75" s="633" t="str">
        <f>IF(AE73="","",VLOOKUP(AE73,'[1]シフト記号表（勤務時間帯）'!$C$6:$U$35,19,FALSE))</f>
        <v/>
      </c>
      <c r="AF75" s="634" t="str">
        <f>IF(AF73="","",VLOOKUP(AF73,'[1]シフト記号表（勤務時間帯）'!$C$6:$U$35,19,FALSE))</f>
        <v/>
      </c>
      <c r="AG75" s="632" t="str">
        <f>IF(AG73="","",VLOOKUP(AG73,'[1]シフト記号表（勤務時間帯）'!$C$6:$U$35,19,FALSE))</f>
        <v/>
      </c>
      <c r="AH75" s="633" t="str">
        <f>IF(AH73="","",VLOOKUP(AH73,'[1]シフト記号表（勤務時間帯）'!$C$6:$U$35,19,FALSE))</f>
        <v/>
      </c>
      <c r="AI75" s="633" t="str">
        <f>IF(AI73="","",VLOOKUP(AI73,'[1]シフト記号表（勤務時間帯）'!$C$6:$U$35,19,FALSE))</f>
        <v/>
      </c>
      <c r="AJ75" s="633" t="str">
        <f>IF(AJ73="","",VLOOKUP(AJ73,'[1]シフト記号表（勤務時間帯）'!$C$6:$U$35,19,FALSE))</f>
        <v/>
      </c>
      <c r="AK75" s="633" t="str">
        <f>IF(AK73="","",VLOOKUP(AK73,'[1]シフト記号表（勤務時間帯）'!$C$6:$U$35,19,FALSE))</f>
        <v/>
      </c>
      <c r="AL75" s="633" t="str">
        <f>IF(AL73="","",VLOOKUP(AL73,'[1]シフト記号表（勤務時間帯）'!$C$6:$U$35,19,FALSE))</f>
        <v/>
      </c>
      <c r="AM75" s="634" t="str">
        <f>IF(AM73="","",VLOOKUP(AM73,'[1]シフト記号表（勤務時間帯）'!$C$6:$U$35,19,FALSE))</f>
        <v/>
      </c>
      <c r="AN75" s="632" t="str">
        <f>IF(AN73="","",VLOOKUP(AN73,'[1]シフト記号表（勤務時間帯）'!$C$6:$U$35,19,FALSE))</f>
        <v/>
      </c>
      <c r="AO75" s="633" t="str">
        <f>IF(AO73="","",VLOOKUP(AO73,'[1]シフト記号表（勤務時間帯）'!$C$6:$U$35,19,FALSE))</f>
        <v/>
      </c>
      <c r="AP75" s="633" t="str">
        <f>IF(AP73="","",VLOOKUP(AP73,'[1]シフト記号表（勤務時間帯）'!$C$6:$U$35,19,FALSE))</f>
        <v/>
      </c>
      <c r="AQ75" s="633" t="str">
        <f>IF(AQ73="","",VLOOKUP(AQ73,'[1]シフト記号表（勤務時間帯）'!$C$6:$U$35,19,FALSE))</f>
        <v/>
      </c>
      <c r="AR75" s="633" t="str">
        <f>IF(AR73="","",VLOOKUP(AR73,'[1]シフト記号表（勤務時間帯）'!$C$6:$U$35,19,FALSE))</f>
        <v/>
      </c>
      <c r="AS75" s="633" t="str">
        <f>IF(AS73="","",VLOOKUP(AS73,'[1]シフト記号表（勤務時間帯）'!$C$6:$U$35,19,FALSE))</f>
        <v/>
      </c>
      <c r="AT75" s="634" t="str">
        <f>IF(AT73="","",VLOOKUP(AT73,'[1]シフト記号表（勤務時間帯）'!$C$6:$U$35,19,FALSE))</f>
        <v/>
      </c>
      <c r="AU75" s="632" t="str">
        <f>IF(AU73="","",VLOOKUP(AU73,'[1]シフト記号表（勤務時間帯）'!$C$6:$U$35,19,FALSE))</f>
        <v/>
      </c>
      <c r="AV75" s="633" t="str">
        <f>IF(AV73="","",VLOOKUP(AV73,'[1]シフト記号表（勤務時間帯）'!$C$6:$U$35,19,FALSE))</f>
        <v/>
      </c>
      <c r="AW75" s="633" t="str">
        <f>IF(AW73="","",VLOOKUP(AW73,'[1]シフト記号表（勤務時間帯）'!$C$6:$U$35,19,FALSE))</f>
        <v/>
      </c>
      <c r="AX75" s="1827">
        <f>IF($BB$3="４週",SUM(S75:AT75),IF($BB$3="暦月",SUM(S75:AW75),""))</f>
        <v>0</v>
      </c>
      <c r="AY75" s="1828"/>
      <c r="AZ75" s="1829">
        <f>IF($BB$3="４週",AX75/4,IF($BB$3="暦月",'勤務体制（100名）'!AX75/('勤務体制（100名）'!$BB$8/7),""))</f>
        <v>0</v>
      </c>
      <c r="BA75" s="1830"/>
      <c r="BB75" s="1878"/>
      <c r="BC75" s="1841"/>
      <c r="BD75" s="1841"/>
      <c r="BE75" s="1841"/>
      <c r="BF75" s="1842"/>
    </row>
    <row r="76" spans="2:58" ht="20.25" customHeight="1" x14ac:dyDescent="0.2">
      <c r="B76" s="1750">
        <f>B73+1</f>
        <v>19</v>
      </c>
      <c r="C76" s="1853"/>
      <c r="D76" s="1854"/>
      <c r="E76" s="1855"/>
      <c r="F76" s="635"/>
      <c r="G76" s="1834"/>
      <c r="H76" s="1836"/>
      <c r="I76" s="1766"/>
      <c r="J76" s="1766"/>
      <c r="K76" s="1767"/>
      <c r="L76" s="1837"/>
      <c r="M76" s="1838"/>
      <c r="N76" s="1838"/>
      <c r="O76" s="1839"/>
      <c r="P76" s="1843" t="s">
        <v>1135</v>
      </c>
      <c r="Q76" s="1844"/>
      <c r="R76" s="1845"/>
      <c r="S76" s="690"/>
      <c r="T76" s="691"/>
      <c r="U76" s="691"/>
      <c r="V76" s="691"/>
      <c r="W76" s="691"/>
      <c r="X76" s="691"/>
      <c r="Y76" s="692"/>
      <c r="Z76" s="690"/>
      <c r="AA76" s="691"/>
      <c r="AB76" s="691"/>
      <c r="AC76" s="691"/>
      <c r="AD76" s="691"/>
      <c r="AE76" s="691"/>
      <c r="AF76" s="692"/>
      <c r="AG76" s="690"/>
      <c r="AH76" s="691"/>
      <c r="AI76" s="691"/>
      <c r="AJ76" s="691"/>
      <c r="AK76" s="691"/>
      <c r="AL76" s="691"/>
      <c r="AM76" s="692"/>
      <c r="AN76" s="690"/>
      <c r="AO76" s="691"/>
      <c r="AP76" s="691"/>
      <c r="AQ76" s="691"/>
      <c r="AR76" s="691"/>
      <c r="AS76" s="691"/>
      <c r="AT76" s="692"/>
      <c r="AU76" s="690"/>
      <c r="AV76" s="691"/>
      <c r="AW76" s="691"/>
      <c r="AX76" s="1915"/>
      <c r="AY76" s="1916"/>
      <c r="AZ76" s="1917"/>
      <c r="BA76" s="1918"/>
      <c r="BB76" s="1876"/>
      <c r="BC76" s="1838"/>
      <c r="BD76" s="1838"/>
      <c r="BE76" s="1838"/>
      <c r="BF76" s="1839"/>
    </row>
    <row r="77" spans="2:58" ht="20.25" customHeight="1" x14ac:dyDescent="0.2">
      <c r="B77" s="1750"/>
      <c r="C77" s="1856"/>
      <c r="D77" s="1857"/>
      <c r="E77" s="1858"/>
      <c r="F77" s="627"/>
      <c r="G77" s="1761"/>
      <c r="H77" s="1765"/>
      <c r="I77" s="1766"/>
      <c r="J77" s="1766"/>
      <c r="K77" s="1767"/>
      <c r="L77" s="1771"/>
      <c r="M77" s="1772"/>
      <c r="N77" s="1772"/>
      <c r="O77" s="1773"/>
      <c r="P77" s="1817" t="s">
        <v>1136</v>
      </c>
      <c r="Q77" s="1818"/>
      <c r="R77" s="1819"/>
      <c r="S77" s="628" t="str">
        <f>IF(S76="","",VLOOKUP(S76,'[1]シフト記号表（勤務時間帯）'!$C$6:$K$35,9,FALSE))</f>
        <v/>
      </c>
      <c r="T77" s="629" t="str">
        <f>IF(T76="","",VLOOKUP(T76,'[1]シフト記号表（勤務時間帯）'!$C$6:$K$35,9,FALSE))</f>
        <v/>
      </c>
      <c r="U77" s="629" t="str">
        <f>IF(U76="","",VLOOKUP(U76,'[1]シフト記号表（勤務時間帯）'!$C$6:$K$35,9,FALSE))</f>
        <v/>
      </c>
      <c r="V77" s="629" t="str">
        <f>IF(V76="","",VLOOKUP(V76,'[1]シフト記号表（勤務時間帯）'!$C$6:$K$35,9,FALSE))</f>
        <v/>
      </c>
      <c r="W77" s="629" t="str">
        <f>IF(W76="","",VLOOKUP(W76,'[1]シフト記号表（勤務時間帯）'!$C$6:$K$35,9,FALSE))</f>
        <v/>
      </c>
      <c r="X77" s="629" t="str">
        <f>IF(X76="","",VLOOKUP(X76,'[1]シフト記号表（勤務時間帯）'!$C$6:$K$35,9,FALSE))</f>
        <v/>
      </c>
      <c r="Y77" s="630" t="str">
        <f>IF(Y76="","",VLOOKUP(Y76,'[1]シフト記号表（勤務時間帯）'!$C$6:$K$35,9,FALSE))</f>
        <v/>
      </c>
      <c r="Z77" s="628" t="str">
        <f>IF(Z76="","",VLOOKUP(Z76,'[1]シフト記号表（勤務時間帯）'!$C$6:$K$35,9,FALSE))</f>
        <v/>
      </c>
      <c r="AA77" s="629" t="str">
        <f>IF(AA76="","",VLOOKUP(AA76,'[1]シフト記号表（勤務時間帯）'!$C$6:$K$35,9,FALSE))</f>
        <v/>
      </c>
      <c r="AB77" s="629" t="str">
        <f>IF(AB76="","",VLOOKUP(AB76,'[1]シフト記号表（勤務時間帯）'!$C$6:$K$35,9,FALSE))</f>
        <v/>
      </c>
      <c r="AC77" s="629" t="str">
        <f>IF(AC76="","",VLOOKUP(AC76,'[1]シフト記号表（勤務時間帯）'!$C$6:$K$35,9,FALSE))</f>
        <v/>
      </c>
      <c r="AD77" s="629" t="str">
        <f>IF(AD76="","",VLOOKUP(AD76,'[1]シフト記号表（勤務時間帯）'!$C$6:$K$35,9,FALSE))</f>
        <v/>
      </c>
      <c r="AE77" s="629" t="str">
        <f>IF(AE76="","",VLOOKUP(AE76,'[1]シフト記号表（勤務時間帯）'!$C$6:$K$35,9,FALSE))</f>
        <v/>
      </c>
      <c r="AF77" s="630" t="str">
        <f>IF(AF76="","",VLOOKUP(AF76,'[1]シフト記号表（勤務時間帯）'!$C$6:$K$35,9,FALSE))</f>
        <v/>
      </c>
      <c r="AG77" s="628" t="str">
        <f>IF(AG76="","",VLOOKUP(AG76,'[1]シフト記号表（勤務時間帯）'!$C$6:$K$35,9,FALSE))</f>
        <v/>
      </c>
      <c r="AH77" s="629" t="str">
        <f>IF(AH76="","",VLOOKUP(AH76,'[1]シフト記号表（勤務時間帯）'!$C$6:$K$35,9,FALSE))</f>
        <v/>
      </c>
      <c r="AI77" s="629" t="str">
        <f>IF(AI76="","",VLOOKUP(AI76,'[1]シフト記号表（勤務時間帯）'!$C$6:$K$35,9,FALSE))</f>
        <v/>
      </c>
      <c r="AJ77" s="629" t="str">
        <f>IF(AJ76="","",VLOOKUP(AJ76,'[1]シフト記号表（勤務時間帯）'!$C$6:$K$35,9,FALSE))</f>
        <v/>
      </c>
      <c r="AK77" s="629" t="str">
        <f>IF(AK76="","",VLOOKUP(AK76,'[1]シフト記号表（勤務時間帯）'!$C$6:$K$35,9,FALSE))</f>
        <v/>
      </c>
      <c r="AL77" s="629" t="str">
        <f>IF(AL76="","",VLOOKUP(AL76,'[1]シフト記号表（勤務時間帯）'!$C$6:$K$35,9,FALSE))</f>
        <v/>
      </c>
      <c r="AM77" s="630" t="str">
        <f>IF(AM76="","",VLOOKUP(AM76,'[1]シフト記号表（勤務時間帯）'!$C$6:$K$35,9,FALSE))</f>
        <v/>
      </c>
      <c r="AN77" s="628" t="str">
        <f>IF(AN76="","",VLOOKUP(AN76,'[1]シフト記号表（勤務時間帯）'!$C$6:$K$35,9,FALSE))</f>
        <v/>
      </c>
      <c r="AO77" s="629" t="str">
        <f>IF(AO76="","",VLOOKUP(AO76,'[1]シフト記号表（勤務時間帯）'!$C$6:$K$35,9,FALSE))</f>
        <v/>
      </c>
      <c r="AP77" s="629" t="str">
        <f>IF(AP76="","",VLOOKUP(AP76,'[1]シフト記号表（勤務時間帯）'!$C$6:$K$35,9,FALSE))</f>
        <v/>
      </c>
      <c r="AQ77" s="629" t="str">
        <f>IF(AQ76="","",VLOOKUP(AQ76,'[1]シフト記号表（勤務時間帯）'!$C$6:$K$35,9,FALSE))</f>
        <v/>
      </c>
      <c r="AR77" s="629" t="str">
        <f>IF(AR76="","",VLOOKUP(AR76,'[1]シフト記号表（勤務時間帯）'!$C$6:$K$35,9,FALSE))</f>
        <v/>
      </c>
      <c r="AS77" s="629" t="str">
        <f>IF(AS76="","",VLOOKUP(AS76,'[1]シフト記号表（勤務時間帯）'!$C$6:$K$35,9,FALSE))</f>
        <v/>
      </c>
      <c r="AT77" s="630" t="str">
        <f>IF(AT76="","",VLOOKUP(AT76,'[1]シフト記号表（勤務時間帯）'!$C$6:$K$35,9,FALSE))</f>
        <v/>
      </c>
      <c r="AU77" s="628" t="str">
        <f>IF(AU76="","",VLOOKUP(AU76,'[1]シフト記号表（勤務時間帯）'!$C$6:$K$35,9,FALSE))</f>
        <v/>
      </c>
      <c r="AV77" s="629" t="str">
        <f>IF(AV76="","",VLOOKUP(AV76,'[1]シフト記号表（勤務時間帯）'!$C$6:$K$35,9,FALSE))</f>
        <v/>
      </c>
      <c r="AW77" s="629" t="str">
        <f>IF(AW76="","",VLOOKUP(AW76,'[1]シフト記号表（勤務時間帯）'!$C$6:$K$35,9,FALSE))</f>
        <v/>
      </c>
      <c r="AX77" s="1820">
        <f>IF($BB$3="４週",SUM(S77:AT77),IF($BB$3="暦月",SUM(S77:AW77),""))</f>
        <v>0</v>
      </c>
      <c r="AY77" s="1821"/>
      <c r="AZ77" s="1822">
        <f>IF($BB$3="４週",AX77/4,IF($BB$3="暦月",'勤務体制（100名）'!AX77/('勤務体制（100名）'!$BB$8/7),""))</f>
        <v>0</v>
      </c>
      <c r="BA77" s="1823"/>
      <c r="BB77" s="1877"/>
      <c r="BC77" s="1772"/>
      <c r="BD77" s="1772"/>
      <c r="BE77" s="1772"/>
      <c r="BF77" s="1773"/>
    </row>
    <row r="78" spans="2:58" ht="20.25" customHeight="1" x14ac:dyDescent="0.2">
      <c r="B78" s="1750"/>
      <c r="C78" s="1859"/>
      <c r="D78" s="1860"/>
      <c r="E78" s="1861"/>
      <c r="F78" s="693">
        <f>C76</f>
        <v>0</v>
      </c>
      <c r="G78" s="1835"/>
      <c r="H78" s="1765"/>
      <c r="I78" s="1766"/>
      <c r="J78" s="1766"/>
      <c r="K78" s="1767"/>
      <c r="L78" s="1840"/>
      <c r="M78" s="1841"/>
      <c r="N78" s="1841"/>
      <c r="O78" s="1842"/>
      <c r="P78" s="1824" t="s">
        <v>1137</v>
      </c>
      <c r="Q78" s="1825"/>
      <c r="R78" s="1826"/>
      <c r="S78" s="632" t="str">
        <f>IF(S76="","",VLOOKUP(S76,'[1]シフト記号表（勤務時間帯）'!$C$6:$U$35,19,FALSE))</f>
        <v/>
      </c>
      <c r="T78" s="633" t="str">
        <f>IF(T76="","",VLOOKUP(T76,'[1]シフト記号表（勤務時間帯）'!$C$6:$U$35,19,FALSE))</f>
        <v/>
      </c>
      <c r="U78" s="633" t="str">
        <f>IF(U76="","",VLOOKUP(U76,'[1]シフト記号表（勤務時間帯）'!$C$6:$U$35,19,FALSE))</f>
        <v/>
      </c>
      <c r="V78" s="633" t="str">
        <f>IF(V76="","",VLOOKUP(V76,'[1]シフト記号表（勤務時間帯）'!$C$6:$U$35,19,FALSE))</f>
        <v/>
      </c>
      <c r="W78" s="633" t="str">
        <f>IF(W76="","",VLOOKUP(W76,'[1]シフト記号表（勤務時間帯）'!$C$6:$U$35,19,FALSE))</f>
        <v/>
      </c>
      <c r="X78" s="633" t="str">
        <f>IF(X76="","",VLOOKUP(X76,'[1]シフト記号表（勤務時間帯）'!$C$6:$U$35,19,FALSE))</f>
        <v/>
      </c>
      <c r="Y78" s="634" t="str">
        <f>IF(Y76="","",VLOOKUP(Y76,'[1]シフト記号表（勤務時間帯）'!$C$6:$U$35,19,FALSE))</f>
        <v/>
      </c>
      <c r="Z78" s="632" t="str">
        <f>IF(Z76="","",VLOOKUP(Z76,'[1]シフト記号表（勤務時間帯）'!$C$6:$U$35,19,FALSE))</f>
        <v/>
      </c>
      <c r="AA78" s="633" t="str">
        <f>IF(AA76="","",VLOOKUP(AA76,'[1]シフト記号表（勤務時間帯）'!$C$6:$U$35,19,FALSE))</f>
        <v/>
      </c>
      <c r="AB78" s="633" t="str">
        <f>IF(AB76="","",VLOOKUP(AB76,'[1]シフト記号表（勤務時間帯）'!$C$6:$U$35,19,FALSE))</f>
        <v/>
      </c>
      <c r="AC78" s="633" t="str">
        <f>IF(AC76="","",VLOOKUP(AC76,'[1]シフト記号表（勤務時間帯）'!$C$6:$U$35,19,FALSE))</f>
        <v/>
      </c>
      <c r="AD78" s="633" t="str">
        <f>IF(AD76="","",VLOOKUP(AD76,'[1]シフト記号表（勤務時間帯）'!$C$6:$U$35,19,FALSE))</f>
        <v/>
      </c>
      <c r="AE78" s="633" t="str">
        <f>IF(AE76="","",VLOOKUP(AE76,'[1]シフト記号表（勤務時間帯）'!$C$6:$U$35,19,FALSE))</f>
        <v/>
      </c>
      <c r="AF78" s="634" t="str">
        <f>IF(AF76="","",VLOOKUP(AF76,'[1]シフト記号表（勤務時間帯）'!$C$6:$U$35,19,FALSE))</f>
        <v/>
      </c>
      <c r="AG78" s="632" t="str">
        <f>IF(AG76="","",VLOOKUP(AG76,'[1]シフト記号表（勤務時間帯）'!$C$6:$U$35,19,FALSE))</f>
        <v/>
      </c>
      <c r="AH78" s="633" t="str">
        <f>IF(AH76="","",VLOOKUP(AH76,'[1]シフト記号表（勤務時間帯）'!$C$6:$U$35,19,FALSE))</f>
        <v/>
      </c>
      <c r="AI78" s="633" t="str">
        <f>IF(AI76="","",VLOOKUP(AI76,'[1]シフト記号表（勤務時間帯）'!$C$6:$U$35,19,FALSE))</f>
        <v/>
      </c>
      <c r="AJ78" s="633" t="str">
        <f>IF(AJ76="","",VLOOKUP(AJ76,'[1]シフト記号表（勤務時間帯）'!$C$6:$U$35,19,FALSE))</f>
        <v/>
      </c>
      <c r="AK78" s="633" t="str">
        <f>IF(AK76="","",VLOOKUP(AK76,'[1]シフト記号表（勤務時間帯）'!$C$6:$U$35,19,FALSE))</f>
        <v/>
      </c>
      <c r="AL78" s="633" t="str">
        <f>IF(AL76="","",VLOOKUP(AL76,'[1]シフト記号表（勤務時間帯）'!$C$6:$U$35,19,FALSE))</f>
        <v/>
      </c>
      <c r="AM78" s="634" t="str">
        <f>IF(AM76="","",VLOOKUP(AM76,'[1]シフト記号表（勤務時間帯）'!$C$6:$U$35,19,FALSE))</f>
        <v/>
      </c>
      <c r="AN78" s="632" t="str">
        <f>IF(AN76="","",VLOOKUP(AN76,'[1]シフト記号表（勤務時間帯）'!$C$6:$U$35,19,FALSE))</f>
        <v/>
      </c>
      <c r="AO78" s="633" t="str">
        <f>IF(AO76="","",VLOOKUP(AO76,'[1]シフト記号表（勤務時間帯）'!$C$6:$U$35,19,FALSE))</f>
        <v/>
      </c>
      <c r="AP78" s="633" t="str">
        <f>IF(AP76="","",VLOOKUP(AP76,'[1]シフト記号表（勤務時間帯）'!$C$6:$U$35,19,FALSE))</f>
        <v/>
      </c>
      <c r="AQ78" s="633" t="str">
        <f>IF(AQ76="","",VLOOKUP(AQ76,'[1]シフト記号表（勤務時間帯）'!$C$6:$U$35,19,FALSE))</f>
        <v/>
      </c>
      <c r="AR78" s="633" t="str">
        <f>IF(AR76="","",VLOOKUP(AR76,'[1]シフト記号表（勤務時間帯）'!$C$6:$U$35,19,FALSE))</f>
        <v/>
      </c>
      <c r="AS78" s="633" t="str">
        <f>IF(AS76="","",VLOOKUP(AS76,'[1]シフト記号表（勤務時間帯）'!$C$6:$U$35,19,FALSE))</f>
        <v/>
      </c>
      <c r="AT78" s="634" t="str">
        <f>IF(AT76="","",VLOOKUP(AT76,'[1]シフト記号表（勤務時間帯）'!$C$6:$U$35,19,FALSE))</f>
        <v/>
      </c>
      <c r="AU78" s="632" t="str">
        <f>IF(AU76="","",VLOOKUP(AU76,'[1]シフト記号表（勤務時間帯）'!$C$6:$U$35,19,FALSE))</f>
        <v/>
      </c>
      <c r="AV78" s="633" t="str">
        <f>IF(AV76="","",VLOOKUP(AV76,'[1]シフト記号表（勤務時間帯）'!$C$6:$U$35,19,FALSE))</f>
        <v/>
      </c>
      <c r="AW78" s="633" t="str">
        <f>IF(AW76="","",VLOOKUP(AW76,'[1]シフト記号表（勤務時間帯）'!$C$6:$U$35,19,FALSE))</f>
        <v/>
      </c>
      <c r="AX78" s="1827">
        <f>IF($BB$3="４週",SUM(S78:AT78),IF($BB$3="暦月",SUM(S78:AW78),""))</f>
        <v>0</v>
      </c>
      <c r="AY78" s="1828"/>
      <c r="AZ78" s="1829">
        <f>IF($BB$3="４週",AX78/4,IF($BB$3="暦月",'勤務体制（100名）'!AX78/('勤務体制（100名）'!$BB$8/7),""))</f>
        <v>0</v>
      </c>
      <c r="BA78" s="1830"/>
      <c r="BB78" s="1878"/>
      <c r="BC78" s="1841"/>
      <c r="BD78" s="1841"/>
      <c r="BE78" s="1841"/>
      <c r="BF78" s="1842"/>
    </row>
    <row r="79" spans="2:58" ht="20.25" customHeight="1" x14ac:dyDescent="0.2">
      <c r="B79" s="1750">
        <f>B76+1</f>
        <v>20</v>
      </c>
      <c r="C79" s="1853"/>
      <c r="D79" s="1854"/>
      <c r="E79" s="1855"/>
      <c r="F79" s="635"/>
      <c r="G79" s="1834"/>
      <c r="H79" s="1836"/>
      <c r="I79" s="1766"/>
      <c r="J79" s="1766"/>
      <c r="K79" s="1767"/>
      <c r="L79" s="1837"/>
      <c r="M79" s="1838"/>
      <c r="N79" s="1838"/>
      <c r="O79" s="1839"/>
      <c r="P79" s="1843" t="s">
        <v>1135</v>
      </c>
      <c r="Q79" s="1844"/>
      <c r="R79" s="1845"/>
      <c r="S79" s="690"/>
      <c r="T79" s="691"/>
      <c r="U79" s="691"/>
      <c r="V79" s="691"/>
      <c r="W79" s="691"/>
      <c r="X79" s="691"/>
      <c r="Y79" s="692"/>
      <c r="Z79" s="690"/>
      <c r="AA79" s="691"/>
      <c r="AB79" s="691"/>
      <c r="AC79" s="691"/>
      <c r="AD79" s="691"/>
      <c r="AE79" s="691"/>
      <c r="AF79" s="692"/>
      <c r="AG79" s="690"/>
      <c r="AH79" s="691"/>
      <c r="AI79" s="691"/>
      <c r="AJ79" s="691"/>
      <c r="AK79" s="691"/>
      <c r="AL79" s="691"/>
      <c r="AM79" s="692"/>
      <c r="AN79" s="690"/>
      <c r="AO79" s="691"/>
      <c r="AP79" s="691"/>
      <c r="AQ79" s="691"/>
      <c r="AR79" s="691"/>
      <c r="AS79" s="691"/>
      <c r="AT79" s="692"/>
      <c r="AU79" s="690"/>
      <c r="AV79" s="691"/>
      <c r="AW79" s="691"/>
      <c r="AX79" s="1915"/>
      <c r="AY79" s="1916"/>
      <c r="AZ79" s="1917"/>
      <c r="BA79" s="1918"/>
      <c r="BB79" s="1876"/>
      <c r="BC79" s="1838"/>
      <c r="BD79" s="1838"/>
      <c r="BE79" s="1838"/>
      <c r="BF79" s="1839"/>
    </row>
    <row r="80" spans="2:58" ht="20.25" customHeight="1" x14ac:dyDescent="0.2">
      <c r="B80" s="1750"/>
      <c r="C80" s="1856"/>
      <c r="D80" s="1857"/>
      <c r="E80" s="1858"/>
      <c r="F80" s="627"/>
      <c r="G80" s="1761"/>
      <c r="H80" s="1765"/>
      <c r="I80" s="1766"/>
      <c r="J80" s="1766"/>
      <c r="K80" s="1767"/>
      <c r="L80" s="1771"/>
      <c r="M80" s="1772"/>
      <c r="N80" s="1772"/>
      <c r="O80" s="1773"/>
      <c r="P80" s="1817" t="s">
        <v>1136</v>
      </c>
      <c r="Q80" s="1818"/>
      <c r="R80" s="1819"/>
      <c r="S80" s="628" t="str">
        <f>IF(S79="","",VLOOKUP(S79,'[1]シフト記号表（勤務時間帯）'!$C$6:$K$35,9,FALSE))</f>
        <v/>
      </c>
      <c r="T80" s="629" t="str">
        <f>IF(T79="","",VLOOKUP(T79,'[1]シフト記号表（勤務時間帯）'!$C$6:$K$35,9,FALSE))</f>
        <v/>
      </c>
      <c r="U80" s="629" t="str">
        <f>IF(U79="","",VLOOKUP(U79,'[1]シフト記号表（勤務時間帯）'!$C$6:$K$35,9,FALSE))</f>
        <v/>
      </c>
      <c r="V80" s="629" t="str">
        <f>IF(V79="","",VLOOKUP(V79,'[1]シフト記号表（勤務時間帯）'!$C$6:$K$35,9,FALSE))</f>
        <v/>
      </c>
      <c r="W80" s="629" t="str">
        <f>IF(W79="","",VLOOKUP(W79,'[1]シフト記号表（勤務時間帯）'!$C$6:$K$35,9,FALSE))</f>
        <v/>
      </c>
      <c r="X80" s="629" t="str">
        <f>IF(X79="","",VLOOKUP(X79,'[1]シフト記号表（勤務時間帯）'!$C$6:$K$35,9,FALSE))</f>
        <v/>
      </c>
      <c r="Y80" s="630" t="str">
        <f>IF(Y79="","",VLOOKUP(Y79,'[1]シフト記号表（勤務時間帯）'!$C$6:$K$35,9,FALSE))</f>
        <v/>
      </c>
      <c r="Z80" s="628" t="str">
        <f>IF(Z79="","",VLOOKUP(Z79,'[1]シフト記号表（勤務時間帯）'!$C$6:$K$35,9,FALSE))</f>
        <v/>
      </c>
      <c r="AA80" s="629" t="str">
        <f>IF(AA79="","",VLOOKUP(AA79,'[1]シフト記号表（勤務時間帯）'!$C$6:$K$35,9,FALSE))</f>
        <v/>
      </c>
      <c r="AB80" s="629" t="str">
        <f>IF(AB79="","",VLOOKUP(AB79,'[1]シフト記号表（勤務時間帯）'!$C$6:$K$35,9,FALSE))</f>
        <v/>
      </c>
      <c r="AC80" s="629" t="str">
        <f>IF(AC79="","",VLOOKUP(AC79,'[1]シフト記号表（勤務時間帯）'!$C$6:$K$35,9,FALSE))</f>
        <v/>
      </c>
      <c r="AD80" s="629" t="str">
        <f>IF(AD79="","",VLOOKUP(AD79,'[1]シフト記号表（勤務時間帯）'!$C$6:$K$35,9,FALSE))</f>
        <v/>
      </c>
      <c r="AE80" s="629" t="str">
        <f>IF(AE79="","",VLOOKUP(AE79,'[1]シフト記号表（勤務時間帯）'!$C$6:$K$35,9,FALSE))</f>
        <v/>
      </c>
      <c r="AF80" s="630" t="str">
        <f>IF(AF79="","",VLOOKUP(AF79,'[1]シフト記号表（勤務時間帯）'!$C$6:$K$35,9,FALSE))</f>
        <v/>
      </c>
      <c r="AG80" s="628" t="str">
        <f>IF(AG79="","",VLOOKUP(AG79,'[1]シフト記号表（勤務時間帯）'!$C$6:$K$35,9,FALSE))</f>
        <v/>
      </c>
      <c r="AH80" s="629" t="str">
        <f>IF(AH79="","",VLOOKUP(AH79,'[1]シフト記号表（勤務時間帯）'!$C$6:$K$35,9,FALSE))</f>
        <v/>
      </c>
      <c r="AI80" s="629" t="str">
        <f>IF(AI79="","",VLOOKUP(AI79,'[1]シフト記号表（勤務時間帯）'!$C$6:$K$35,9,FALSE))</f>
        <v/>
      </c>
      <c r="AJ80" s="629" t="str">
        <f>IF(AJ79="","",VLOOKUP(AJ79,'[1]シフト記号表（勤務時間帯）'!$C$6:$K$35,9,FALSE))</f>
        <v/>
      </c>
      <c r="AK80" s="629" t="str">
        <f>IF(AK79="","",VLOOKUP(AK79,'[1]シフト記号表（勤務時間帯）'!$C$6:$K$35,9,FALSE))</f>
        <v/>
      </c>
      <c r="AL80" s="629" t="str">
        <f>IF(AL79="","",VLOOKUP(AL79,'[1]シフト記号表（勤務時間帯）'!$C$6:$K$35,9,FALSE))</f>
        <v/>
      </c>
      <c r="AM80" s="630" t="str">
        <f>IF(AM79="","",VLOOKUP(AM79,'[1]シフト記号表（勤務時間帯）'!$C$6:$K$35,9,FALSE))</f>
        <v/>
      </c>
      <c r="AN80" s="628" t="str">
        <f>IF(AN79="","",VLOOKUP(AN79,'[1]シフト記号表（勤務時間帯）'!$C$6:$K$35,9,FALSE))</f>
        <v/>
      </c>
      <c r="AO80" s="629" t="str">
        <f>IF(AO79="","",VLOOKUP(AO79,'[1]シフト記号表（勤務時間帯）'!$C$6:$K$35,9,FALSE))</f>
        <v/>
      </c>
      <c r="AP80" s="629" t="str">
        <f>IF(AP79="","",VLOOKUP(AP79,'[1]シフト記号表（勤務時間帯）'!$C$6:$K$35,9,FALSE))</f>
        <v/>
      </c>
      <c r="AQ80" s="629" t="str">
        <f>IF(AQ79="","",VLOOKUP(AQ79,'[1]シフト記号表（勤務時間帯）'!$C$6:$K$35,9,FALSE))</f>
        <v/>
      </c>
      <c r="AR80" s="629" t="str">
        <f>IF(AR79="","",VLOOKUP(AR79,'[1]シフト記号表（勤務時間帯）'!$C$6:$K$35,9,FALSE))</f>
        <v/>
      </c>
      <c r="AS80" s="629" t="str">
        <f>IF(AS79="","",VLOOKUP(AS79,'[1]シフト記号表（勤務時間帯）'!$C$6:$K$35,9,FALSE))</f>
        <v/>
      </c>
      <c r="AT80" s="630" t="str">
        <f>IF(AT79="","",VLOOKUP(AT79,'[1]シフト記号表（勤務時間帯）'!$C$6:$K$35,9,FALSE))</f>
        <v/>
      </c>
      <c r="AU80" s="628" t="str">
        <f>IF(AU79="","",VLOOKUP(AU79,'[1]シフト記号表（勤務時間帯）'!$C$6:$K$35,9,FALSE))</f>
        <v/>
      </c>
      <c r="AV80" s="629" t="str">
        <f>IF(AV79="","",VLOOKUP(AV79,'[1]シフト記号表（勤務時間帯）'!$C$6:$K$35,9,FALSE))</f>
        <v/>
      </c>
      <c r="AW80" s="629" t="str">
        <f>IF(AW79="","",VLOOKUP(AW79,'[1]シフト記号表（勤務時間帯）'!$C$6:$K$35,9,FALSE))</f>
        <v/>
      </c>
      <c r="AX80" s="1820">
        <f>IF($BB$3="４週",SUM(S80:AT80),IF($BB$3="暦月",SUM(S80:AW80),""))</f>
        <v>0</v>
      </c>
      <c r="AY80" s="1821"/>
      <c r="AZ80" s="1822">
        <f>IF($BB$3="４週",AX80/4,IF($BB$3="暦月",'勤務体制（100名）'!AX80/('勤務体制（100名）'!$BB$8/7),""))</f>
        <v>0</v>
      </c>
      <c r="BA80" s="1823"/>
      <c r="BB80" s="1877"/>
      <c r="BC80" s="1772"/>
      <c r="BD80" s="1772"/>
      <c r="BE80" s="1772"/>
      <c r="BF80" s="1773"/>
    </row>
    <row r="81" spans="2:58" ht="20.25" customHeight="1" x14ac:dyDescent="0.2">
      <c r="B81" s="1750"/>
      <c r="C81" s="1859"/>
      <c r="D81" s="1860"/>
      <c r="E81" s="1861"/>
      <c r="F81" s="693">
        <f>C79</f>
        <v>0</v>
      </c>
      <c r="G81" s="1835"/>
      <c r="H81" s="1765"/>
      <c r="I81" s="1766"/>
      <c r="J81" s="1766"/>
      <c r="K81" s="1767"/>
      <c r="L81" s="1840"/>
      <c r="M81" s="1841"/>
      <c r="N81" s="1841"/>
      <c r="O81" s="1842"/>
      <c r="P81" s="1824" t="s">
        <v>1137</v>
      </c>
      <c r="Q81" s="1825"/>
      <c r="R81" s="1826"/>
      <c r="S81" s="632" t="str">
        <f>IF(S79="","",VLOOKUP(S79,'[1]シフト記号表（勤務時間帯）'!$C$6:$U$35,19,FALSE))</f>
        <v/>
      </c>
      <c r="T81" s="633" t="str">
        <f>IF(T79="","",VLOOKUP(T79,'[1]シフト記号表（勤務時間帯）'!$C$6:$U$35,19,FALSE))</f>
        <v/>
      </c>
      <c r="U81" s="633" t="str">
        <f>IF(U79="","",VLOOKUP(U79,'[1]シフト記号表（勤務時間帯）'!$C$6:$U$35,19,FALSE))</f>
        <v/>
      </c>
      <c r="V81" s="633" t="str">
        <f>IF(V79="","",VLOOKUP(V79,'[1]シフト記号表（勤務時間帯）'!$C$6:$U$35,19,FALSE))</f>
        <v/>
      </c>
      <c r="W81" s="633" t="str">
        <f>IF(W79="","",VLOOKUP(W79,'[1]シフト記号表（勤務時間帯）'!$C$6:$U$35,19,FALSE))</f>
        <v/>
      </c>
      <c r="X81" s="633" t="str">
        <f>IF(X79="","",VLOOKUP(X79,'[1]シフト記号表（勤務時間帯）'!$C$6:$U$35,19,FALSE))</f>
        <v/>
      </c>
      <c r="Y81" s="634" t="str">
        <f>IF(Y79="","",VLOOKUP(Y79,'[1]シフト記号表（勤務時間帯）'!$C$6:$U$35,19,FALSE))</f>
        <v/>
      </c>
      <c r="Z81" s="632" t="str">
        <f>IF(Z79="","",VLOOKUP(Z79,'[1]シフト記号表（勤務時間帯）'!$C$6:$U$35,19,FALSE))</f>
        <v/>
      </c>
      <c r="AA81" s="633" t="str">
        <f>IF(AA79="","",VLOOKUP(AA79,'[1]シフト記号表（勤務時間帯）'!$C$6:$U$35,19,FALSE))</f>
        <v/>
      </c>
      <c r="AB81" s="633" t="str">
        <f>IF(AB79="","",VLOOKUP(AB79,'[1]シフト記号表（勤務時間帯）'!$C$6:$U$35,19,FALSE))</f>
        <v/>
      </c>
      <c r="AC81" s="633" t="str">
        <f>IF(AC79="","",VLOOKUP(AC79,'[1]シフト記号表（勤務時間帯）'!$C$6:$U$35,19,FALSE))</f>
        <v/>
      </c>
      <c r="AD81" s="633" t="str">
        <f>IF(AD79="","",VLOOKUP(AD79,'[1]シフト記号表（勤務時間帯）'!$C$6:$U$35,19,FALSE))</f>
        <v/>
      </c>
      <c r="AE81" s="633" t="str">
        <f>IF(AE79="","",VLOOKUP(AE79,'[1]シフト記号表（勤務時間帯）'!$C$6:$U$35,19,FALSE))</f>
        <v/>
      </c>
      <c r="AF81" s="634" t="str">
        <f>IF(AF79="","",VLOOKUP(AF79,'[1]シフト記号表（勤務時間帯）'!$C$6:$U$35,19,FALSE))</f>
        <v/>
      </c>
      <c r="AG81" s="632" t="str">
        <f>IF(AG79="","",VLOOKUP(AG79,'[1]シフト記号表（勤務時間帯）'!$C$6:$U$35,19,FALSE))</f>
        <v/>
      </c>
      <c r="AH81" s="633" t="str">
        <f>IF(AH79="","",VLOOKUP(AH79,'[1]シフト記号表（勤務時間帯）'!$C$6:$U$35,19,FALSE))</f>
        <v/>
      </c>
      <c r="AI81" s="633" t="str">
        <f>IF(AI79="","",VLOOKUP(AI79,'[1]シフト記号表（勤務時間帯）'!$C$6:$U$35,19,FALSE))</f>
        <v/>
      </c>
      <c r="AJ81" s="633" t="str">
        <f>IF(AJ79="","",VLOOKUP(AJ79,'[1]シフト記号表（勤務時間帯）'!$C$6:$U$35,19,FALSE))</f>
        <v/>
      </c>
      <c r="AK81" s="633" t="str">
        <f>IF(AK79="","",VLOOKUP(AK79,'[1]シフト記号表（勤務時間帯）'!$C$6:$U$35,19,FALSE))</f>
        <v/>
      </c>
      <c r="AL81" s="633" t="str">
        <f>IF(AL79="","",VLOOKUP(AL79,'[1]シフト記号表（勤務時間帯）'!$C$6:$U$35,19,FALSE))</f>
        <v/>
      </c>
      <c r="AM81" s="634" t="str">
        <f>IF(AM79="","",VLOOKUP(AM79,'[1]シフト記号表（勤務時間帯）'!$C$6:$U$35,19,FALSE))</f>
        <v/>
      </c>
      <c r="AN81" s="632" t="str">
        <f>IF(AN79="","",VLOOKUP(AN79,'[1]シフト記号表（勤務時間帯）'!$C$6:$U$35,19,FALSE))</f>
        <v/>
      </c>
      <c r="AO81" s="633" t="str">
        <f>IF(AO79="","",VLOOKUP(AO79,'[1]シフト記号表（勤務時間帯）'!$C$6:$U$35,19,FALSE))</f>
        <v/>
      </c>
      <c r="AP81" s="633" t="str">
        <f>IF(AP79="","",VLOOKUP(AP79,'[1]シフト記号表（勤務時間帯）'!$C$6:$U$35,19,FALSE))</f>
        <v/>
      </c>
      <c r="AQ81" s="633" t="str">
        <f>IF(AQ79="","",VLOOKUP(AQ79,'[1]シフト記号表（勤務時間帯）'!$C$6:$U$35,19,FALSE))</f>
        <v/>
      </c>
      <c r="AR81" s="633" t="str">
        <f>IF(AR79="","",VLOOKUP(AR79,'[1]シフト記号表（勤務時間帯）'!$C$6:$U$35,19,FALSE))</f>
        <v/>
      </c>
      <c r="AS81" s="633" t="str">
        <f>IF(AS79="","",VLOOKUP(AS79,'[1]シフト記号表（勤務時間帯）'!$C$6:$U$35,19,FALSE))</f>
        <v/>
      </c>
      <c r="AT81" s="634" t="str">
        <f>IF(AT79="","",VLOOKUP(AT79,'[1]シフト記号表（勤務時間帯）'!$C$6:$U$35,19,FALSE))</f>
        <v/>
      </c>
      <c r="AU81" s="632" t="str">
        <f>IF(AU79="","",VLOOKUP(AU79,'[1]シフト記号表（勤務時間帯）'!$C$6:$U$35,19,FALSE))</f>
        <v/>
      </c>
      <c r="AV81" s="633" t="str">
        <f>IF(AV79="","",VLOOKUP(AV79,'[1]シフト記号表（勤務時間帯）'!$C$6:$U$35,19,FALSE))</f>
        <v/>
      </c>
      <c r="AW81" s="633" t="str">
        <f>IF(AW79="","",VLOOKUP(AW79,'[1]シフト記号表（勤務時間帯）'!$C$6:$U$35,19,FALSE))</f>
        <v/>
      </c>
      <c r="AX81" s="1827">
        <f>IF($BB$3="４週",SUM(S81:AT81),IF($BB$3="暦月",SUM(S81:AW81),""))</f>
        <v>0</v>
      </c>
      <c r="AY81" s="1828"/>
      <c r="AZ81" s="1829">
        <f>IF($BB$3="４週",AX81/4,IF($BB$3="暦月",'勤務体制（100名）'!AX81/('勤務体制（100名）'!$BB$8/7),""))</f>
        <v>0</v>
      </c>
      <c r="BA81" s="1830"/>
      <c r="BB81" s="1878"/>
      <c r="BC81" s="1841"/>
      <c r="BD81" s="1841"/>
      <c r="BE81" s="1841"/>
      <c r="BF81" s="1842"/>
    </row>
    <row r="82" spans="2:58" ht="20.25" customHeight="1" x14ac:dyDescent="0.2">
      <c r="B82" s="1750">
        <f>B79+1</f>
        <v>21</v>
      </c>
      <c r="C82" s="1853"/>
      <c r="D82" s="1854"/>
      <c r="E82" s="1855"/>
      <c r="F82" s="635"/>
      <c r="G82" s="1834"/>
      <c r="H82" s="1836"/>
      <c r="I82" s="1766"/>
      <c r="J82" s="1766"/>
      <c r="K82" s="1767"/>
      <c r="L82" s="1837"/>
      <c r="M82" s="1838"/>
      <c r="N82" s="1838"/>
      <c r="O82" s="1839"/>
      <c r="P82" s="1843" t="s">
        <v>1135</v>
      </c>
      <c r="Q82" s="1844"/>
      <c r="R82" s="1845"/>
      <c r="S82" s="690"/>
      <c r="T82" s="691"/>
      <c r="U82" s="691"/>
      <c r="V82" s="691"/>
      <c r="W82" s="691"/>
      <c r="X82" s="691"/>
      <c r="Y82" s="692"/>
      <c r="Z82" s="690"/>
      <c r="AA82" s="691"/>
      <c r="AB82" s="691"/>
      <c r="AC82" s="691"/>
      <c r="AD82" s="691"/>
      <c r="AE82" s="691"/>
      <c r="AF82" s="692"/>
      <c r="AG82" s="690"/>
      <c r="AH82" s="691"/>
      <c r="AI82" s="691"/>
      <c r="AJ82" s="691"/>
      <c r="AK82" s="691"/>
      <c r="AL82" s="691"/>
      <c r="AM82" s="692"/>
      <c r="AN82" s="690"/>
      <c r="AO82" s="691"/>
      <c r="AP82" s="691"/>
      <c r="AQ82" s="691"/>
      <c r="AR82" s="691"/>
      <c r="AS82" s="691"/>
      <c r="AT82" s="692"/>
      <c r="AU82" s="690"/>
      <c r="AV82" s="691"/>
      <c r="AW82" s="691"/>
      <c r="AX82" s="1915"/>
      <c r="AY82" s="1916"/>
      <c r="AZ82" s="1917"/>
      <c r="BA82" s="1918"/>
      <c r="BB82" s="1876"/>
      <c r="BC82" s="1838"/>
      <c r="BD82" s="1838"/>
      <c r="BE82" s="1838"/>
      <c r="BF82" s="1839"/>
    </row>
    <row r="83" spans="2:58" ht="20.25" customHeight="1" x14ac:dyDescent="0.2">
      <c r="B83" s="1750"/>
      <c r="C83" s="1856"/>
      <c r="D83" s="1857"/>
      <c r="E83" s="1858"/>
      <c r="F83" s="627"/>
      <c r="G83" s="1761"/>
      <c r="H83" s="1765"/>
      <c r="I83" s="1766"/>
      <c r="J83" s="1766"/>
      <c r="K83" s="1767"/>
      <c r="L83" s="1771"/>
      <c r="M83" s="1772"/>
      <c r="N83" s="1772"/>
      <c r="O83" s="1773"/>
      <c r="P83" s="1817" t="s">
        <v>1136</v>
      </c>
      <c r="Q83" s="1818"/>
      <c r="R83" s="1819"/>
      <c r="S83" s="628" t="str">
        <f>IF(S82="","",VLOOKUP(S82,'[1]シフト記号表（勤務時間帯）'!$C$6:$K$35,9,FALSE))</f>
        <v/>
      </c>
      <c r="T83" s="629" t="str">
        <f>IF(T82="","",VLOOKUP(T82,'[1]シフト記号表（勤務時間帯）'!$C$6:$K$35,9,FALSE))</f>
        <v/>
      </c>
      <c r="U83" s="629" t="str">
        <f>IF(U82="","",VLOOKUP(U82,'[1]シフト記号表（勤務時間帯）'!$C$6:$K$35,9,FALSE))</f>
        <v/>
      </c>
      <c r="V83" s="629" t="str">
        <f>IF(V82="","",VLOOKUP(V82,'[1]シフト記号表（勤務時間帯）'!$C$6:$K$35,9,FALSE))</f>
        <v/>
      </c>
      <c r="W83" s="629" t="str">
        <f>IF(W82="","",VLOOKUP(W82,'[1]シフト記号表（勤務時間帯）'!$C$6:$K$35,9,FALSE))</f>
        <v/>
      </c>
      <c r="X83" s="629" t="str">
        <f>IF(X82="","",VLOOKUP(X82,'[1]シフト記号表（勤務時間帯）'!$C$6:$K$35,9,FALSE))</f>
        <v/>
      </c>
      <c r="Y83" s="630" t="str">
        <f>IF(Y82="","",VLOOKUP(Y82,'[1]シフト記号表（勤務時間帯）'!$C$6:$K$35,9,FALSE))</f>
        <v/>
      </c>
      <c r="Z83" s="628" t="str">
        <f>IF(Z82="","",VLOOKUP(Z82,'[1]シフト記号表（勤務時間帯）'!$C$6:$K$35,9,FALSE))</f>
        <v/>
      </c>
      <c r="AA83" s="629" t="str">
        <f>IF(AA82="","",VLOOKUP(AA82,'[1]シフト記号表（勤務時間帯）'!$C$6:$K$35,9,FALSE))</f>
        <v/>
      </c>
      <c r="AB83" s="629" t="str">
        <f>IF(AB82="","",VLOOKUP(AB82,'[1]シフト記号表（勤務時間帯）'!$C$6:$K$35,9,FALSE))</f>
        <v/>
      </c>
      <c r="AC83" s="629" t="str">
        <f>IF(AC82="","",VLOOKUP(AC82,'[1]シフト記号表（勤務時間帯）'!$C$6:$K$35,9,FALSE))</f>
        <v/>
      </c>
      <c r="AD83" s="629" t="str">
        <f>IF(AD82="","",VLOOKUP(AD82,'[1]シフト記号表（勤務時間帯）'!$C$6:$K$35,9,FALSE))</f>
        <v/>
      </c>
      <c r="AE83" s="629" t="str">
        <f>IF(AE82="","",VLOOKUP(AE82,'[1]シフト記号表（勤務時間帯）'!$C$6:$K$35,9,FALSE))</f>
        <v/>
      </c>
      <c r="AF83" s="630" t="str">
        <f>IF(AF82="","",VLOOKUP(AF82,'[1]シフト記号表（勤務時間帯）'!$C$6:$K$35,9,FALSE))</f>
        <v/>
      </c>
      <c r="AG83" s="628" t="str">
        <f>IF(AG82="","",VLOOKUP(AG82,'[1]シフト記号表（勤務時間帯）'!$C$6:$K$35,9,FALSE))</f>
        <v/>
      </c>
      <c r="AH83" s="629" t="str">
        <f>IF(AH82="","",VLOOKUP(AH82,'[1]シフト記号表（勤務時間帯）'!$C$6:$K$35,9,FALSE))</f>
        <v/>
      </c>
      <c r="AI83" s="629" t="str">
        <f>IF(AI82="","",VLOOKUP(AI82,'[1]シフト記号表（勤務時間帯）'!$C$6:$K$35,9,FALSE))</f>
        <v/>
      </c>
      <c r="AJ83" s="629" t="str">
        <f>IF(AJ82="","",VLOOKUP(AJ82,'[1]シフト記号表（勤務時間帯）'!$C$6:$K$35,9,FALSE))</f>
        <v/>
      </c>
      <c r="AK83" s="629" t="str">
        <f>IF(AK82="","",VLOOKUP(AK82,'[1]シフト記号表（勤務時間帯）'!$C$6:$K$35,9,FALSE))</f>
        <v/>
      </c>
      <c r="AL83" s="629" t="str">
        <f>IF(AL82="","",VLOOKUP(AL82,'[1]シフト記号表（勤務時間帯）'!$C$6:$K$35,9,FALSE))</f>
        <v/>
      </c>
      <c r="AM83" s="630" t="str">
        <f>IF(AM82="","",VLOOKUP(AM82,'[1]シフト記号表（勤務時間帯）'!$C$6:$K$35,9,FALSE))</f>
        <v/>
      </c>
      <c r="AN83" s="628" t="str">
        <f>IF(AN82="","",VLOOKUP(AN82,'[1]シフト記号表（勤務時間帯）'!$C$6:$K$35,9,FALSE))</f>
        <v/>
      </c>
      <c r="AO83" s="629" t="str">
        <f>IF(AO82="","",VLOOKUP(AO82,'[1]シフト記号表（勤務時間帯）'!$C$6:$K$35,9,FALSE))</f>
        <v/>
      </c>
      <c r="AP83" s="629" t="str">
        <f>IF(AP82="","",VLOOKUP(AP82,'[1]シフト記号表（勤務時間帯）'!$C$6:$K$35,9,FALSE))</f>
        <v/>
      </c>
      <c r="AQ83" s="629" t="str">
        <f>IF(AQ82="","",VLOOKUP(AQ82,'[1]シフト記号表（勤務時間帯）'!$C$6:$K$35,9,FALSE))</f>
        <v/>
      </c>
      <c r="AR83" s="629" t="str">
        <f>IF(AR82="","",VLOOKUP(AR82,'[1]シフト記号表（勤務時間帯）'!$C$6:$K$35,9,FALSE))</f>
        <v/>
      </c>
      <c r="AS83" s="629" t="str">
        <f>IF(AS82="","",VLOOKUP(AS82,'[1]シフト記号表（勤務時間帯）'!$C$6:$K$35,9,FALSE))</f>
        <v/>
      </c>
      <c r="AT83" s="630" t="str">
        <f>IF(AT82="","",VLOOKUP(AT82,'[1]シフト記号表（勤務時間帯）'!$C$6:$K$35,9,FALSE))</f>
        <v/>
      </c>
      <c r="AU83" s="628" t="str">
        <f>IF(AU82="","",VLOOKUP(AU82,'[1]シフト記号表（勤務時間帯）'!$C$6:$K$35,9,FALSE))</f>
        <v/>
      </c>
      <c r="AV83" s="629" t="str">
        <f>IF(AV82="","",VLOOKUP(AV82,'[1]シフト記号表（勤務時間帯）'!$C$6:$K$35,9,FALSE))</f>
        <v/>
      </c>
      <c r="AW83" s="629" t="str">
        <f>IF(AW82="","",VLOOKUP(AW82,'[1]シフト記号表（勤務時間帯）'!$C$6:$K$35,9,FALSE))</f>
        <v/>
      </c>
      <c r="AX83" s="1820">
        <f>IF($BB$3="４週",SUM(S83:AT83),IF($BB$3="暦月",SUM(S83:AW83),""))</f>
        <v>0</v>
      </c>
      <c r="AY83" s="1821"/>
      <c r="AZ83" s="1822">
        <f>IF($BB$3="４週",AX83/4,IF($BB$3="暦月",'勤務体制（100名）'!AX83/('勤務体制（100名）'!$BB$8/7),""))</f>
        <v>0</v>
      </c>
      <c r="BA83" s="1823"/>
      <c r="BB83" s="1877"/>
      <c r="BC83" s="1772"/>
      <c r="BD83" s="1772"/>
      <c r="BE83" s="1772"/>
      <c r="BF83" s="1773"/>
    </row>
    <row r="84" spans="2:58" ht="20.25" customHeight="1" x14ac:dyDescent="0.2">
      <c r="B84" s="1750"/>
      <c r="C84" s="1859"/>
      <c r="D84" s="1860"/>
      <c r="E84" s="1861"/>
      <c r="F84" s="693">
        <f>C82</f>
        <v>0</v>
      </c>
      <c r="G84" s="1835"/>
      <c r="H84" s="1765"/>
      <c r="I84" s="1766"/>
      <c r="J84" s="1766"/>
      <c r="K84" s="1767"/>
      <c r="L84" s="1840"/>
      <c r="M84" s="1841"/>
      <c r="N84" s="1841"/>
      <c r="O84" s="1842"/>
      <c r="P84" s="1824" t="s">
        <v>1137</v>
      </c>
      <c r="Q84" s="1825"/>
      <c r="R84" s="1826"/>
      <c r="S84" s="632" t="str">
        <f>IF(S82="","",VLOOKUP(S82,'[1]シフト記号表（勤務時間帯）'!$C$6:$U$35,19,FALSE))</f>
        <v/>
      </c>
      <c r="T84" s="633" t="str">
        <f>IF(T82="","",VLOOKUP(T82,'[1]シフト記号表（勤務時間帯）'!$C$6:$U$35,19,FALSE))</f>
        <v/>
      </c>
      <c r="U84" s="633" t="str">
        <f>IF(U82="","",VLOOKUP(U82,'[1]シフト記号表（勤務時間帯）'!$C$6:$U$35,19,FALSE))</f>
        <v/>
      </c>
      <c r="V84" s="633" t="str">
        <f>IF(V82="","",VLOOKUP(V82,'[1]シフト記号表（勤務時間帯）'!$C$6:$U$35,19,FALSE))</f>
        <v/>
      </c>
      <c r="W84" s="633" t="str">
        <f>IF(W82="","",VLOOKUP(W82,'[1]シフト記号表（勤務時間帯）'!$C$6:$U$35,19,FALSE))</f>
        <v/>
      </c>
      <c r="X84" s="633" t="str">
        <f>IF(X82="","",VLOOKUP(X82,'[1]シフト記号表（勤務時間帯）'!$C$6:$U$35,19,FALSE))</f>
        <v/>
      </c>
      <c r="Y84" s="634" t="str">
        <f>IF(Y82="","",VLOOKUP(Y82,'[1]シフト記号表（勤務時間帯）'!$C$6:$U$35,19,FALSE))</f>
        <v/>
      </c>
      <c r="Z84" s="632" t="str">
        <f>IF(Z82="","",VLOOKUP(Z82,'[1]シフト記号表（勤務時間帯）'!$C$6:$U$35,19,FALSE))</f>
        <v/>
      </c>
      <c r="AA84" s="633" t="str">
        <f>IF(AA82="","",VLOOKUP(AA82,'[1]シフト記号表（勤務時間帯）'!$C$6:$U$35,19,FALSE))</f>
        <v/>
      </c>
      <c r="AB84" s="633" t="str">
        <f>IF(AB82="","",VLOOKUP(AB82,'[1]シフト記号表（勤務時間帯）'!$C$6:$U$35,19,FALSE))</f>
        <v/>
      </c>
      <c r="AC84" s="633" t="str">
        <f>IF(AC82="","",VLOOKUP(AC82,'[1]シフト記号表（勤務時間帯）'!$C$6:$U$35,19,FALSE))</f>
        <v/>
      </c>
      <c r="AD84" s="633" t="str">
        <f>IF(AD82="","",VLOOKUP(AD82,'[1]シフト記号表（勤務時間帯）'!$C$6:$U$35,19,FALSE))</f>
        <v/>
      </c>
      <c r="AE84" s="633" t="str">
        <f>IF(AE82="","",VLOOKUP(AE82,'[1]シフト記号表（勤務時間帯）'!$C$6:$U$35,19,FALSE))</f>
        <v/>
      </c>
      <c r="AF84" s="634" t="str">
        <f>IF(AF82="","",VLOOKUP(AF82,'[1]シフト記号表（勤務時間帯）'!$C$6:$U$35,19,FALSE))</f>
        <v/>
      </c>
      <c r="AG84" s="632" t="str">
        <f>IF(AG82="","",VLOOKUP(AG82,'[1]シフト記号表（勤務時間帯）'!$C$6:$U$35,19,FALSE))</f>
        <v/>
      </c>
      <c r="AH84" s="633" t="str">
        <f>IF(AH82="","",VLOOKUP(AH82,'[1]シフト記号表（勤務時間帯）'!$C$6:$U$35,19,FALSE))</f>
        <v/>
      </c>
      <c r="AI84" s="633" t="str">
        <f>IF(AI82="","",VLOOKUP(AI82,'[1]シフト記号表（勤務時間帯）'!$C$6:$U$35,19,FALSE))</f>
        <v/>
      </c>
      <c r="AJ84" s="633" t="str">
        <f>IF(AJ82="","",VLOOKUP(AJ82,'[1]シフト記号表（勤務時間帯）'!$C$6:$U$35,19,FALSE))</f>
        <v/>
      </c>
      <c r="AK84" s="633" t="str">
        <f>IF(AK82="","",VLOOKUP(AK82,'[1]シフト記号表（勤務時間帯）'!$C$6:$U$35,19,FALSE))</f>
        <v/>
      </c>
      <c r="AL84" s="633" t="str">
        <f>IF(AL82="","",VLOOKUP(AL82,'[1]シフト記号表（勤務時間帯）'!$C$6:$U$35,19,FALSE))</f>
        <v/>
      </c>
      <c r="AM84" s="634" t="str">
        <f>IF(AM82="","",VLOOKUP(AM82,'[1]シフト記号表（勤務時間帯）'!$C$6:$U$35,19,FALSE))</f>
        <v/>
      </c>
      <c r="AN84" s="632" t="str">
        <f>IF(AN82="","",VLOOKUP(AN82,'[1]シフト記号表（勤務時間帯）'!$C$6:$U$35,19,FALSE))</f>
        <v/>
      </c>
      <c r="AO84" s="633" t="str">
        <f>IF(AO82="","",VLOOKUP(AO82,'[1]シフト記号表（勤務時間帯）'!$C$6:$U$35,19,FALSE))</f>
        <v/>
      </c>
      <c r="AP84" s="633" t="str">
        <f>IF(AP82="","",VLOOKUP(AP82,'[1]シフト記号表（勤務時間帯）'!$C$6:$U$35,19,FALSE))</f>
        <v/>
      </c>
      <c r="AQ84" s="633" t="str">
        <f>IF(AQ82="","",VLOOKUP(AQ82,'[1]シフト記号表（勤務時間帯）'!$C$6:$U$35,19,FALSE))</f>
        <v/>
      </c>
      <c r="AR84" s="633" t="str">
        <f>IF(AR82="","",VLOOKUP(AR82,'[1]シフト記号表（勤務時間帯）'!$C$6:$U$35,19,FALSE))</f>
        <v/>
      </c>
      <c r="AS84" s="633" t="str">
        <f>IF(AS82="","",VLOOKUP(AS82,'[1]シフト記号表（勤務時間帯）'!$C$6:$U$35,19,FALSE))</f>
        <v/>
      </c>
      <c r="AT84" s="634" t="str">
        <f>IF(AT82="","",VLOOKUP(AT82,'[1]シフト記号表（勤務時間帯）'!$C$6:$U$35,19,FALSE))</f>
        <v/>
      </c>
      <c r="AU84" s="632" t="str">
        <f>IF(AU82="","",VLOOKUP(AU82,'[1]シフト記号表（勤務時間帯）'!$C$6:$U$35,19,FALSE))</f>
        <v/>
      </c>
      <c r="AV84" s="633" t="str">
        <f>IF(AV82="","",VLOOKUP(AV82,'[1]シフト記号表（勤務時間帯）'!$C$6:$U$35,19,FALSE))</f>
        <v/>
      </c>
      <c r="AW84" s="633" t="str">
        <f>IF(AW82="","",VLOOKUP(AW82,'[1]シフト記号表（勤務時間帯）'!$C$6:$U$35,19,FALSE))</f>
        <v/>
      </c>
      <c r="AX84" s="1827">
        <f>IF($BB$3="４週",SUM(S84:AT84),IF($BB$3="暦月",SUM(S84:AW84),""))</f>
        <v>0</v>
      </c>
      <c r="AY84" s="1828"/>
      <c r="AZ84" s="1829">
        <f>IF($BB$3="４週",AX84/4,IF($BB$3="暦月",'勤務体制（100名）'!AX84/('勤務体制（100名）'!$BB$8/7),""))</f>
        <v>0</v>
      </c>
      <c r="BA84" s="1830"/>
      <c r="BB84" s="1878"/>
      <c r="BC84" s="1841"/>
      <c r="BD84" s="1841"/>
      <c r="BE84" s="1841"/>
      <c r="BF84" s="1842"/>
    </row>
    <row r="85" spans="2:58" ht="20.25" customHeight="1" x14ac:dyDescent="0.2">
      <c r="B85" s="1750">
        <f>B82+1</f>
        <v>22</v>
      </c>
      <c r="C85" s="1853"/>
      <c r="D85" s="1854"/>
      <c r="E85" s="1855"/>
      <c r="F85" s="635"/>
      <c r="G85" s="1834"/>
      <c r="H85" s="1836"/>
      <c r="I85" s="1766"/>
      <c r="J85" s="1766"/>
      <c r="K85" s="1767"/>
      <c r="L85" s="1837"/>
      <c r="M85" s="1838"/>
      <c r="N85" s="1838"/>
      <c r="O85" s="1839"/>
      <c r="P85" s="1843" t="s">
        <v>1135</v>
      </c>
      <c r="Q85" s="1844"/>
      <c r="R85" s="1845"/>
      <c r="S85" s="690"/>
      <c r="T85" s="691"/>
      <c r="U85" s="691"/>
      <c r="V85" s="691"/>
      <c r="W85" s="691"/>
      <c r="X85" s="691"/>
      <c r="Y85" s="692"/>
      <c r="Z85" s="690"/>
      <c r="AA85" s="691"/>
      <c r="AB85" s="691"/>
      <c r="AC85" s="691"/>
      <c r="AD85" s="691"/>
      <c r="AE85" s="691"/>
      <c r="AF85" s="692"/>
      <c r="AG85" s="690"/>
      <c r="AH85" s="691"/>
      <c r="AI85" s="691"/>
      <c r="AJ85" s="691"/>
      <c r="AK85" s="691"/>
      <c r="AL85" s="691"/>
      <c r="AM85" s="692"/>
      <c r="AN85" s="690"/>
      <c r="AO85" s="691"/>
      <c r="AP85" s="691"/>
      <c r="AQ85" s="691"/>
      <c r="AR85" s="691"/>
      <c r="AS85" s="691"/>
      <c r="AT85" s="692"/>
      <c r="AU85" s="690"/>
      <c r="AV85" s="691"/>
      <c r="AW85" s="691"/>
      <c r="AX85" s="1915"/>
      <c r="AY85" s="1916"/>
      <c r="AZ85" s="1917"/>
      <c r="BA85" s="1918"/>
      <c r="BB85" s="1876"/>
      <c r="BC85" s="1838"/>
      <c r="BD85" s="1838"/>
      <c r="BE85" s="1838"/>
      <c r="BF85" s="1839"/>
    </row>
    <row r="86" spans="2:58" ht="20.25" customHeight="1" x14ac:dyDescent="0.2">
      <c r="B86" s="1750"/>
      <c r="C86" s="1856"/>
      <c r="D86" s="1857"/>
      <c r="E86" s="1858"/>
      <c r="F86" s="627"/>
      <c r="G86" s="1761"/>
      <c r="H86" s="1765"/>
      <c r="I86" s="1766"/>
      <c r="J86" s="1766"/>
      <c r="K86" s="1767"/>
      <c r="L86" s="1771"/>
      <c r="M86" s="1772"/>
      <c r="N86" s="1772"/>
      <c r="O86" s="1773"/>
      <c r="P86" s="1817" t="s">
        <v>1136</v>
      </c>
      <c r="Q86" s="1818"/>
      <c r="R86" s="1819"/>
      <c r="S86" s="628" t="str">
        <f>IF(S85="","",VLOOKUP(S85,'[1]シフト記号表（勤務時間帯）'!$C$6:$K$35,9,FALSE))</f>
        <v/>
      </c>
      <c r="T86" s="629" t="str">
        <f>IF(T85="","",VLOOKUP(T85,'[1]シフト記号表（勤務時間帯）'!$C$6:$K$35,9,FALSE))</f>
        <v/>
      </c>
      <c r="U86" s="629" t="str">
        <f>IF(U85="","",VLOOKUP(U85,'[1]シフト記号表（勤務時間帯）'!$C$6:$K$35,9,FALSE))</f>
        <v/>
      </c>
      <c r="V86" s="629" t="str">
        <f>IF(V85="","",VLOOKUP(V85,'[1]シフト記号表（勤務時間帯）'!$C$6:$K$35,9,FALSE))</f>
        <v/>
      </c>
      <c r="W86" s="629" t="str">
        <f>IF(W85="","",VLOOKUP(W85,'[1]シフト記号表（勤務時間帯）'!$C$6:$K$35,9,FALSE))</f>
        <v/>
      </c>
      <c r="X86" s="629" t="str">
        <f>IF(X85="","",VLOOKUP(X85,'[1]シフト記号表（勤務時間帯）'!$C$6:$K$35,9,FALSE))</f>
        <v/>
      </c>
      <c r="Y86" s="630" t="str">
        <f>IF(Y85="","",VLOOKUP(Y85,'[1]シフト記号表（勤務時間帯）'!$C$6:$K$35,9,FALSE))</f>
        <v/>
      </c>
      <c r="Z86" s="628" t="str">
        <f>IF(Z85="","",VLOOKUP(Z85,'[1]シフト記号表（勤務時間帯）'!$C$6:$K$35,9,FALSE))</f>
        <v/>
      </c>
      <c r="AA86" s="629" t="str">
        <f>IF(AA85="","",VLOOKUP(AA85,'[1]シフト記号表（勤務時間帯）'!$C$6:$K$35,9,FALSE))</f>
        <v/>
      </c>
      <c r="AB86" s="629" t="str">
        <f>IF(AB85="","",VLOOKUP(AB85,'[1]シフト記号表（勤務時間帯）'!$C$6:$K$35,9,FALSE))</f>
        <v/>
      </c>
      <c r="AC86" s="629" t="str">
        <f>IF(AC85="","",VLOOKUP(AC85,'[1]シフト記号表（勤務時間帯）'!$C$6:$K$35,9,FALSE))</f>
        <v/>
      </c>
      <c r="AD86" s="629" t="str">
        <f>IF(AD85="","",VLOOKUP(AD85,'[1]シフト記号表（勤務時間帯）'!$C$6:$K$35,9,FALSE))</f>
        <v/>
      </c>
      <c r="AE86" s="629" t="str">
        <f>IF(AE85="","",VLOOKUP(AE85,'[1]シフト記号表（勤務時間帯）'!$C$6:$K$35,9,FALSE))</f>
        <v/>
      </c>
      <c r="AF86" s="630" t="str">
        <f>IF(AF85="","",VLOOKUP(AF85,'[1]シフト記号表（勤務時間帯）'!$C$6:$K$35,9,FALSE))</f>
        <v/>
      </c>
      <c r="AG86" s="628" t="str">
        <f>IF(AG85="","",VLOOKUP(AG85,'[1]シフト記号表（勤務時間帯）'!$C$6:$K$35,9,FALSE))</f>
        <v/>
      </c>
      <c r="AH86" s="629" t="str">
        <f>IF(AH85="","",VLOOKUP(AH85,'[1]シフト記号表（勤務時間帯）'!$C$6:$K$35,9,FALSE))</f>
        <v/>
      </c>
      <c r="AI86" s="629" t="str">
        <f>IF(AI85="","",VLOOKUP(AI85,'[1]シフト記号表（勤務時間帯）'!$C$6:$K$35,9,FALSE))</f>
        <v/>
      </c>
      <c r="AJ86" s="629" t="str">
        <f>IF(AJ85="","",VLOOKUP(AJ85,'[1]シフト記号表（勤務時間帯）'!$C$6:$K$35,9,FALSE))</f>
        <v/>
      </c>
      <c r="AK86" s="629" t="str">
        <f>IF(AK85="","",VLOOKUP(AK85,'[1]シフト記号表（勤務時間帯）'!$C$6:$K$35,9,FALSE))</f>
        <v/>
      </c>
      <c r="AL86" s="629" t="str">
        <f>IF(AL85="","",VLOOKUP(AL85,'[1]シフト記号表（勤務時間帯）'!$C$6:$K$35,9,FALSE))</f>
        <v/>
      </c>
      <c r="AM86" s="630" t="str">
        <f>IF(AM85="","",VLOOKUP(AM85,'[1]シフト記号表（勤務時間帯）'!$C$6:$K$35,9,FALSE))</f>
        <v/>
      </c>
      <c r="AN86" s="628" t="str">
        <f>IF(AN85="","",VLOOKUP(AN85,'[1]シフト記号表（勤務時間帯）'!$C$6:$K$35,9,FALSE))</f>
        <v/>
      </c>
      <c r="AO86" s="629" t="str">
        <f>IF(AO85="","",VLOOKUP(AO85,'[1]シフト記号表（勤務時間帯）'!$C$6:$K$35,9,FALSE))</f>
        <v/>
      </c>
      <c r="AP86" s="629" t="str">
        <f>IF(AP85="","",VLOOKUP(AP85,'[1]シフト記号表（勤務時間帯）'!$C$6:$K$35,9,FALSE))</f>
        <v/>
      </c>
      <c r="AQ86" s="629" t="str">
        <f>IF(AQ85="","",VLOOKUP(AQ85,'[1]シフト記号表（勤務時間帯）'!$C$6:$K$35,9,FALSE))</f>
        <v/>
      </c>
      <c r="AR86" s="629" t="str">
        <f>IF(AR85="","",VLOOKUP(AR85,'[1]シフト記号表（勤務時間帯）'!$C$6:$K$35,9,FALSE))</f>
        <v/>
      </c>
      <c r="AS86" s="629" t="str">
        <f>IF(AS85="","",VLOOKUP(AS85,'[1]シフト記号表（勤務時間帯）'!$C$6:$K$35,9,FALSE))</f>
        <v/>
      </c>
      <c r="AT86" s="630" t="str">
        <f>IF(AT85="","",VLOOKUP(AT85,'[1]シフト記号表（勤務時間帯）'!$C$6:$K$35,9,FALSE))</f>
        <v/>
      </c>
      <c r="AU86" s="628" t="str">
        <f>IF(AU85="","",VLOOKUP(AU85,'[1]シフト記号表（勤務時間帯）'!$C$6:$K$35,9,FALSE))</f>
        <v/>
      </c>
      <c r="AV86" s="629" t="str">
        <f>IF(AV85="","",VLOOKUP(AV85,'[1]シフト記号表（勤務時間帯）'!$C$6:$K$35,9,FALSE))</f>
        <v/>
      </c>
      <c r="AW86" s="629" t="str">
        <f>IF(AW85="","",VLOOKUP(AW85,'[1]シフト記号表（勤務時間帯）'!$C$6:$K$35,9,FALSE))</f>
        <v/>
      </c>
      <c r="AX86" s="1820">
        <f>IF($BB$3="４週",SUM(S86:AT86),IF($BB$3="暦月",SUM(S86:AW86),""))</f>
        <v>0</v>
      </c>
      <c r="AY86" s="1821"/>
      <c r="AZ86" s="1822">
        <f>IF($BB$3="４週",AX86/4,IF($BB$3="暦月",'勤務体制（100名）'!AX86/('勤務体制（100名）'!$BB$8/7),""))</f>
        <v>0</v>
      </c>
      <c r="BA86" s="1823"/>
      <c r="BB86" s="1877"/>
      <c r="BC86" s="1772"/>
      <c r="BD86" s="1772"/>
      <c r="BE86" s="1772"/>
      <c r="BF86" s="1773"/>
    </row>
    <row r="87" spans="2:58" ht="20.25" customHeight="1" x14ac:dyDescent="0.2">
      <c r="B87" s="1750"/>
      <c r="C87" s="1859"/>
      <c r="D87" s="1860"/>
      <c r="E87" s="1861"/>
      <c r="F87" s="693">
        <f>C85</f>
        <v>0</v>
      </c>
      <c r="G87" s="1835"/>
      <c r="H87" s="1765"/>
      <c r="I87" s="1766"/>
      <c r="J87" s="1766"/>
      <c r="K87" s="1767"/>
      <c r="L87" s="1840"/>
      <c r="M87" s="1841"/>
      <c r="N87" s="1841"/>
      <c r="O87" s="1842"/>
      <c r="P87" s="1824" t="s">
        <v>1137</v>
      </c>
      <c r="Q87" s="1825"/>
      <c r="R87" s="1826"/>
      <c r="S87" s="632" t="str">
        <f>IF(S85="","",VLOOKUP(S85,'[1]シフト記号表（勤務時間帯）'!$C$6:$U$35,19,FALSE))</f>
        <v/>
      </c>
      <c r="T87" s="633" t="str">
        <f>IF(T85="","",VLOOKUP(T85,'[1]シフト記号表（勤務時間帯）'!$C$6:$U$35,19,FALSE))</f>
        <v/>
      </c>
      <c r="U87" s="633" t="str">
        <f>IF(U85="","",VLOOKUP(U85,'[1]シフト記号表（勤務時間帯）'!$C$6:$U$35,19,FALSE))</f>
        <v/>
      </c>
      <c r="V87" s="633" t="str">
        <f>IF(V85="","",VLOOKUP(V85,'[1]シフト記号表（勤務時間帯）'!$C$6:$U$35,19,FALSE))</f>
        <v/>
      </c>
      <c r="W87" s="633" t="str">
        <f>IF(W85="","",VLOOKUP(W85,'[1]シフト記号表（勤務時間帯）'!$C$6:$U$35,19,FALSE))</f>
        <v/>
      </c>
      <c r="X87" s="633" t="str">
        <f>IF(X85="","",VLOOKUP(X85,'[1]シフト記号表（勤務時間帯）'!$C$6:$U$35,19,FALSE))</f>
        <v/>
      </c>
      <c r="Y87" s="634" t="str">
        <f>IF(Y85="","",VLOOKUP(Y85,'[1]シフト記号表（勤務時間帯）'!$C$6:$U$35,19,FALSE))</f>
        <v/>
      </c>
      <c r="Z87" s="632" t="str">
        <f>IF(Z85="","",VLOOKUP(Z85,'[1]シフト記号表（勤務時間帯）'!$C$6:$U$35,19,FALSE))</f>
        <v/>
      </c>
      <c r="AA87" s="633" t="str">
        <f>IF(AA85="","",VLOOKUP(AA85,'[1]シフト記号表（勤務時間帯）'!$C$6:$U$35,19,FALSE))</f>
        <v/>
      </c>
      <c r="AB87" s="633" t="str">
        <f>IF(AB85="","",VLOOKUP(AB85,'[1]シフト記号表（勤務時間帯）'!$C$6:$U$35,19,FALSE))</f>
        <v/>
      </c>
      <c r="AC87" s="633" t="str">
        <f>IF(AC85="","",VLOOKUP(AC85,'[1]シフト記号表（勤務時間帯）'!$C$6:$U$35,19,FALSE))</f>
        <v/>
      </c>
      <c r="AD87" s="633" t="str">
        <f>IF(AD85="","",VLOOKUP(AD85,'[1]シフト記号表（勤務時間帯）'!$C$6:$U$35,19,FALSE))</f>
        <v/>
      </c>
      <c r="AE87" s="633" t="str">
        <f>IF(AE85="","",VLOOKUP(AE85,'[1]シフト記号表（勤務時間帯）'!$C$6:$U$35,19,FALSE))</f>
        <v/>
      </c>
      <c r="AF87" s="634" t="str">
        <f>IF(AF85="","",VLOOKUP(AF85,'[1]シフト記号表（勤務時間帯）'!$C$6:$U$35,19,FALSE))</f>
        <v/>
      </c>
      <c r="AG87" s="632" t="str">
        <f>IF(AG85="","",VLOOKUP(AG85,'[1]シフト記号表（勤務時間帯）'!$C$6:$U$35,19,FALSE))</f>
        <v/>
      </c>
      <c r="AH87" s="633" t="str">
        <f>IF(AH85="","",VLOOKUP(AH85,'[1]シフト記号表（勤務時間帯）'!$C$6:$U$35,19,FALSE))</f>
        <v/>
      </c>
      <c r="AI87" s="633" t="str">
        <f>IF(AI85="","",VLOOKUP(AI85,'[1]シフト記号表（勤務時間帯）'!$C$6:$U$35,19,FALSE))</f>
        <v/>
      </c>
      <c r="AJ87" s="633" t="str">
        <f>IF(AJ85="","",VLOOKUP(AJ85,'[1]シフト記号表（勤務時間帯）'!$C$6:$U$35,19,FALSE))</f>
        <v/>
      </c>
      <c r="AK87" s="633" t="str">
        <f>IF(AK85="","",VLOOKUP(AK85,'[1]シフト記号表（勤務時間帯）'!$C$6:$U$35,19,FALSE))</f>
        <v/>
      </c>
      <c r="AL87" s="633" t="str">
        <f>IF(AL85="","",VLOOKUP(AL85,'[1]シフト記号表（勤務時間帯）'!$C$6:$U$35,19,FALSE))</f>
        <v/>
      </c>
      <c r="AM87" s="634" t="str">
        <f>IF(AM85="","",VLOOKUP(AM85,'[1]シフト記号表（勤務時間帯）'!$C$6:$U$35,19,FALSE))</f>
        <v/>
      </c>
      <c r="AN87" s="632" t="str">
        <f>IF(AN85="","",VLOOKUP(AN85,'[1]シフト記号表（勤務時間帯）'!$C$6:$U$35,19,FALSE))</f>
        <v/>
      </c>
      <c r="AO87" s="633" t="str">
        <f>IF(AO85="","",VLOOKUP(AO85,'[1]シフト記号表（勤務時間帯）'!$C$6:$U$35,19,FALSE))</f>
        <v/>
      </c>
      <c r="AP87" s="633" t="str">
        <f>IF(AP85="","",VLOOKUP(AP85,'[1]シフト記号表（勤務時間帯）'!$C$6:$U$35,19,FALSE))</f>
        <v/>
      </c>
      <c r="AQ87" s="633" t="str">
        <f>IF(AQ85="","",VLOOKUP(AQ85,'[1]シフト記号表（勤務時間帯）'!$C$6:$U$35,19,FALSE))</f>
        <v/>
      </c>
      <c r="AR87" s="633" t="str">
        <f>IF(AR85="","",VLOOKUP(AR85,'[1]シフト記号表（勤務時間帯）'!$C$6:$U$35,19,FALSE))</f>
        <v/>
      </c>
      <c r="AS87" s="633" t="str">
        <f>IF(AS85="","",VLOOKUP(AS85,'[1]シフト記号表（勤務時間帯）'!$C$6:$U$35,19,FALSE))</f>
        <v/>
      </c>
      <c r="AT87" s="634" t="str">
        <f>IF(AT85="","",VLOOKUP(AT85,'[1]シフト記号表（勤務時間帯）'!$C$6:$U$35,19,FALSE))</f>
        <v/>
      </c>
      <c r="AU87" s="632" t="str">
        <f>IF(AU85="","",VLOOKUP(AU85,'[1]シフト記号表（勤務時間帯）'!$C$6:$U$35,19,FALSE))</f>
        <v/>
      </c>
      <c r="AV87" s="633" t="str">
        <f>IF(AV85="","",VLOOKUP(AV85,'[1]シフト記号表（勤務時間帯）'!$C$6:$U$35,19,FALSE))</f>
        <v/>
      </c>
      <c r="AW87" s="633" t="str">
        <f>IF(AW85="","",VLOOKUP(AW85,'[1]シフト記号表（勤務時間帯）'!$C$6:$U$35,19,FALSE))</f>
        <v/>
      </c>
      <c r="AX87" s="1827">
        <f>IF($BB$3="４週",SUM(S87:AT87),IF($BB$3="暦月",SUM(S87:AW87),""))</f>
        <v>0</v>
      </c>
      <c r="AY87" s="1828"/>
      <c r="AZ87" s="1829">
        <f>IF($BB$3="４週",AX87/4,IF($BB$3="暦月",'勤務体制（100名）'!AX87/('勤務体制（100名）'!$BB$8/7),""))</f>
        <v>0</v>
      </c>
      <c r="BA87" s="1830"/>
      <c r="BB87" s="1878"/>
      <c r="BC87" s="1841"/>
      <c r="BD87" s="1841"/>
      <c r="BE87" s="1841"/>
      <c r="BF87" s="1842"/>
    </row>
    <row r="88" spans="2:58" ht="20.25" customHeight="1" x14ac:dyDescent="0.2">
      <c r="B88" s="1750">
        <f>B85+1</f>
        <v>23</v>
      </c>
      <c r="C88" s="1853"/>
      <c r="D88" s="1854"/>
      <c r="E88" s="1855"/>
      <c r="F88" s="635"/>
      <c r="G88" s="1834"/>
      <c r="H88" s="1836"/>
      <c r="I88" s="1766"/>
      <c r="J88" s="1766"/>
      <c r="K88" s="1767"/>
      <c r="L88" s="1837"/>
      <c r="M88" s="1838"/>
      <c r="N88" s="1838"/>
      <c r="O88" s="1839"/>
      <c r="P88" s="1843" t="s">
        <v>1135</v>
      </c>
      <c r="Q88" s="1844"/>
      <c r="R88" s="1845"/>
      <c r="S88" s="690"/>
      <c r="T88" s="691"/>
      <c r="U88" s="691"/>
      <c r="V88" s="691"/>
      <c r="W88" s="691"/>
      <c r="X88" s="691"/>
      <c r="Y88" s="692"/>
      <c r="Z88" s="690"/>
      <c r="AA88" s="691"/>
      <c r="AB88" s="691"/>
      <c r="AC88" s="691"/>
      <c r="AD88" s="691"/>
      <c r="AE88" s="691"/>
      <c r="AF88" s="692"/>
      <c r="AG88" s="690"/>
      <c r="AH88" s="691"/>
      <c r="AI88" s="691"/>
      <c r="AJ88" s="691"/>
      <c r="AK88" s="691"/>
      <c r="AL88" s="691"/>
      <c r="AM88" s="692"/>
      <c r="AN88" s="690"/>
      <c r="AO88" s="691"/>
      <c r="AP88" s="691"/>
      <c r="AQ88" s="691"/>
      <c r="AR88" s="691"/>
      <c r="AS88" s="691"/>
      <c r="AT88" s="692"/>
      <c r="AU88" s="690"/>
      <c r="AV88" s="691"/>
      <c r="AW88" s="691"/>
      <c r="AX88" s="1915"/>
      <c r="AY88" s="1916"/>
      <c r="AZ88" s="1917"/>
      <c r="BA88" s="1918"/>
      <c r="BB88" s="1876"/>
      <c r="BC88" s="1838"/>
      <c r="BD88" s="1838"/>
      <c r="BE88" s="1838"/>
      <c r="BF88" s="1839"/>
    </row>
    <row r="89" spans="2:58" ht="20.25" customHeight="1" x14ac:dyDescent="0.2">
      <c r="B89" s="1750"/>
      <c r="C89" s="1856"/>
      <c r="D89" s="1857"/>
      <c r="E89" s="1858"/>
      <c r="F89" s="627"/>
      <c r="G89" s="1761"/>
      <c r="H89" s="1765"/>
      <c r="I89" s="1766"/>
      <c r="J89" s="1766"/>
      <c r="K89" s="1767"/>
      <c r="L89" s="1771"/>
      <c r="M89" s="1772"/>
      <c r="N89" s="1772"/>
      <c r="O89" s="1773"/>
      <c r="P89" s="1817" t="s">
        <v>1136</v>
      </c>
      <c r="Q89" s="1818"/>
      <c r="R89" s="1819"/>
      <c r="S89" s="628" t="str">
        <f>IF(S88="","",VLOOKUP(S88,'[1]シフト記号表（勤務時間帯）'!$C$6:$K$35,9,FALSE))</f>
        <v/>
      </c>
      <c r="T89" s="629" t="str">
        <f>IF(T88="","",VLOOKUP(T88,'[1]シフト記号表（勤務時間帯）'!$C$6:$K$35,9,FALSE))</f>
        <v/>
      </c>
      <c r="U89" s="629" t="str">
        <f>IF(U88="","",VLOOKUP(U88,'[1]シフト記号表（勤務時間帯）'!$C$6:$K$35,9,FALSE))</f>
        <v/>
      </c>
      <c r="V89" s="629" t="str">
        <f>IF(V88="","",VLOOKUP(V88,'[1]シフト記号表（勤務時間帯）'!$C$6:$K$35,9,FALSE))</f>
        <v/>
      </c>
      <c r="W89" s="629" t="str">
        <f>IF(W88="","",VLOOKUP(W88,'[1]シフト記号表（勤務時間帯）'!$C$6:$K$35,9,FALSE))</f>
        <v/>
      </c>
      <c r="X89" s="629" t="str">
        <f>IF(X88="","",VLOOKUP(X88,'[1]シフト記号表（勤務時間帯）'!$C$6:$K$35,9,FALSE))</f>
        <v/>
      </c>
      <c r="Y89" s="630" t="str">
        <f>IF(Y88="","",VLOOKUP(Y88,'[1]シフト記号表（勤務時間帯）'!$C$6:$K$35,9,FALSE))</f>
        <v/>
      </c>
      <c r="Z89" s="628" t="str">
        <f>IF(Z88="","",VLOOKUP(Z88,'[1]シフト記号表（勤務時間帯）'!$C$6:$K$35,9,FALSE))</f>
        <v/>
      </c>
      <c r="AA89" s="629" t="str">
        <f>IF(AA88="","",VLOOKUP(AA88,'[1]シフト記号表（勤務時間帯）'!$C$6:$K$35,9,FALSE))</f>
        <v/>
      </c>
      <c r="AB89" s="629" t="str">
        <f>IF(AB88="","",VLOOKUP(AB88,'[1]シフト記号表（勤務時間帯）'!$C$6:$K$35,9,FALSE))</f>
        <v/>
      </c>
      <c r="AC89" s="629" t="str">
        <f>IF(AC88="","",VLOOKUP(AC88,'[1]シフト記号表（勤務時間帯）'!$C$6:$K$35,9,FALSE))</f>
        <v/>
      </c>
      <c r="AD89" s="629" t="str">
        <f>IF(AD88="","",VLOOKUP(AD88,'[1]シフト記号表（勤務時間帯）'!$C$6:$K$35,9,FALSE))</f>
        <v/>
      </c>
      <c r="AE89" s="629" t="str">
        <f>IF(AE88="","",VLOOKUP(AE88,'[1]シフト記号表（勤務時間帯）'!$C$6:$K$35,9,FALSE))</f>
        <v/>
      </c>
      <c r="AF89" s="630" t="str">
        <f>IF(AF88="","",VLOOKUP(AF88,'[1]シフト記号表（勤務時間帯）'!$C$6:$K$35,9,FALSE))</f>
        <v/>
      </c>
      <c r="AG89" s="628" t="str">
        <f>IF(AG88="","",VLOOKUP(AG88,'[1]シフト記号表（勤務時間帯）'!$C$6:$K$35,9,FALSE))</f>
        <v/>
      </c>
      <c r="AH89" s="629" t="str">
        <f>IF(AH88="","",VLOOKUP(AH88,'[1]シフト記号表（勤務時間帯）'!$C$6:$K$35,9,FALSE))</f>
        <v/>
      </c>
      <c r="AI89" s="629" t="str">
        <f>IF(AI88="","",VLOOKUP(AI88,'[1]シフト記号表（勤務時間帯）'!$C$6:$K$35,9,FALSE))</f>
        <v/>
      </c>
      <c r="AJ89" s="629" t="str">
        <f>IF(AJ88="","",VLOOKUP(AJ88,'[1]シフト記号表（勤務時間帯）'!$C$6:$K$35,9,FALSE))</f>
        <v/>
      </c>
      <c r="AK89" s="629" t="str">
        <f>IF(AK88="","",VLOOKUP(AK88,'[1]シフト記号表（勤務時間帯）'!$C$6:$K$35,9,FALSE))</f>
        <v/>
      </c>
      <c r="AL89" s="629" t="str">
        <f>IF(AL88="","",VLOOKUP(AL88,'[1]シフト記号表（勤務時間帯）'!$C$6:$K$35,9,FALSE))</f>
        <v/>
      </c>
      <c r="AM89" s="630" t="str">
        <f>IF(AM88="","",VLOOKUP(AM88,'[1]シフト記号表（勤務時間帯）'!$C$6:$K$35,9,FALSE))</f>
        <v/>
      </c>
      <c r="AN89" s="628" t="str">
        <f>IF(AN88="","",VLOOKUP(AN88,'[1]シフト記号表（勤務時間帯）'!$C$6:$K$35,9,FALSE))</f>
        <v/>
      </c>
      <c r="AO89" s="629" t="str">
        <f>IF(AO88="","",VLOOKUP(AO88,'[1]シフト記号表（勤務時間帯）'!$C$6:$K$35,9,FALSE))</f>
        <v/>
      </c>
      <c r="AP89" s="629" t="str">
        <f>IF(AP88="","",VLOOKUP(AP88,'[1]シフト記号表（勤務時間帯）'!$C$6:$K$35,9,FALSE))</f>
        <v/>
      </c>
      <c r="AQ89" s="629" t="str">
        <f>IF(AQ88="","",VLOOKUP(AQ88,'[1]シフト記号表（勤務時間帯）'!$C$6:$K$35,9,FALSE))</f>
        <v/>
      </c>
      <c r="AR89" s="629" t="str">
        <f>IF(AR88="","",VLOOKUP(AR88,'[1]シフト記号表（勤務時間帯）'!$C$6:$K$35,9,FALSE))</f>
        <v/>
      </c>
      <c r="AS89" s="629" t="str">
        <f>IF(AS88="","",VLOOKUP(AS88,'[1]シフト記号表（勤務時間帯）'!$C$6:$K$35,9,FALSE))</f>
        <v/>
      </c>
      <c r="AT89" s="630" t="str">
        <f>IF(AT88="","",VLOOKUP(AT88,'[1]シフト記号表（勤務時間帯）'!$C$6:$K$35,9,FALSE))</f>
        <v/>
      </c>
      <c r="AU89" s="628" t="str">
        <f>IF(AU88="","",VLOOKUP(AU88,'[1]シフト記号表（勤務時間帯）'!$C$6:$K$35,9,FALSE))</f>
        <v/>
      </c>
      <c r="AV89" s="629" t="str">
        <f>IF(AV88="","",VLOOKUP(AV88,'[1]シフト記号表（勤務時間帯）'!$C$6:$K$35,9,FALSE))</f>
        <v/>
      </c>
      <c r="AW89" s="629" t="str">
        <f>IF(AW88="","",VLOOKUP(AW88,'[1]シフト記号表（勤務時間帯）'!$C$6:$K$35,9,FALSE))</f>
        <v/>
      </c>
      <c r="AX89" s="1820">
        <f>IF($BB$3="４週",SUM(S89:AT89),IF($BB$3="暦月",SUM(S89:AW89),""))</f>
        <v>0</v>
      </c>
      <c r="AY89" s="1821"/>
      <c r="AZ89" s="1822">
        <f>IF($BB$3="４週",AX89/4,IF($BB$3="暦月",'勤務体制（100名）'!AX89/('勤務体制（100名）'!$BB$8/7),""))</f>
        <v>0</v>
      </c>
      <c r="BA89" s="1823"/>
      <c r="BB89" s="1877"/>
      <c r="BC89" s="1772"/>
      <c r="BD89" s="1772"/>
      <c r="BE89" s="1772"/>
      <c r="BF89" s="1773"/>
    </row>
    <row r="90" spans="2:58" ht="20.25" customHeight="1" x14ac:dyDescent="0.2">
      <c r="B90" s="1750"/>
      <c r="C90" s="1859"/>
      <c r="D90" s="1860"/>
      <c r="E90" s="1861"/>
      <c r="F90" s="693">
        <f>C88</f>
        <v>0</v>
      </c>
      <c r="G90" s="1835"/>
      <c r="H90" s="1765"/>
      <c r="I90" s="1766"/>
      <c r="J90" s="1766"/>
      <c r="K90" s="1767"/>
      <c r="L90" s="1840"/>
      <c r="M90" s="1841"/>
      <c r="N90" s="1841"/>
      <c r="O90" s="1842"/>
      <c r="P90" s="1824" t="s">
        <v>1137</v>
      </c>
      <c r="Q90" s="1825"/>
      <c r="R90" s="1826"/>
      <c r="S90" s="632" t="str">
        <f>IF(S88="","",VLOOKUP(S88,'[1]シフト記号表（勤務時間帯）'!$C$6:$U$35,19,FALSE))</f>
        <v/>
      </c>
      <c r="T90" s="633" t="str">
        <f>IF(T88="","",VLOOKUP(T88,'[1]シフト記号表（勤務時間帯）'!$C$6:$U$35,19,FALSE))</f>
        <v/>
      </c>
      <c r="U90" s="633" t="str">
        <f>IF(U88="","",VLOOKUP(U88,'[1]シフト記号表（勤務時間帯）'!$C$6:$U$35,19,FALSE))</f>
        <v/>
      </c>
      <c r="V90" s="633" t="str">
        <f>IF(V88="","",VLOOKUP(V88,'[1]シフト記号表（勤務時間帯）'!$C$6:$U$35,19,FALSE))</f>
        <v/>
      </c>
      <c r="W90" s="633" t="str">
        <f>IF(W88="","",VLOOKUP(W88,'[1]シフト記号表（勤務時間帯）'!$C$6:$U$35,19,FALSE))</f>
        <v/>
      </c>
      <c r="X90" s="633" t="str">
        <f>IF(X88="","",VLOOKUP(X88,'[1]シフト記号表（勤務時間帯）'!$C$6:$U$35,19,FALSE))</f>
        <v/>
      </c>
      <c r="Y90" s="634" t="str">
        <f>IF(Y88="","",VLOOKUP(Y88,'[1]シフト記号表（勤務時間帯）'!$C$6:$U$35,19,FALSE))</f>
        <v/>
      </c>
      <c r="Z90" s="632" t="str">
        <f>IF(Z88="","",VLOOKUP(Z88,'[1]シフト記号表（勤務時間帯）'!$C$6:$U$35,19,FALSE))</f>
        <v/>
      </c>
      <c r="AA90" s="633" t="str">
        <f>IF(AA88="","",VLOOKUP(AA88,'[1]シフト記号表（勤務時間帯）'!$C$6:$U$35,19,FALSE))</f>
        <v/>
      </c>
      <c r="AB90" s="633" t="str">
        <f>IF(AB88="","",VLOOKUP(AB88,'[1]シフト記号表（勤務時間帯）'!$C$6:$U$35,19,FALSE))</f>
        <v/>
      </c>
      <c r="AC90" s="633" t="str">
        <f>IF(AC88="","",VLOOKUP(AC88,'[1]シフト記号表（勤務時間帯）'!$C$6:$U$35,19,FALSE))</f>
        <v/>
      </c>
      <c r="AD90" s="633" t="str">
        <f>IF(AD88="","",VLOOKUP(AD88,'[1]シフト記号表（勤務時間帯）'!$C$6:$U$35,19,FALSE))</f>
        <v/>
      </c>
      <c r="AE90" s="633" t="str">
        <f>IF(AE88="","",VLOOKUP(AE88,'[1]シフト記号表（勤務時間帯）'!$C$6:$U$35,19,FALSE))</f>
        <v/>
      </c>
      <c r="AF90" s="634" t="str">
        <f>IF(AF88="","",VLOOKUP(AF88,'[1]シフト記号表（勤務時間帯）'!$C$6:$U$35,19,FALSE))</f>
        <v/>
      </c>
      <c r="AG90" s="632" t="str">
        <f>IF(AG88="","",VLOOKUP(AG88,'[1]シフト記号表（勤務時間帯）'!$C$6:$U$35,19,FALSE))</f>
        <v/>
      </c>
      <c r="AH90" s="633" t="str">
        <f>IF(AH88="","",VLOOKUP(AH88,'[1]シフト記号表（勤務時間帯）'!$C$6:$U$35,19,FALSE))</f>
        <v/>
      </c>
      <c r="AI90" s="633" t="str">
        <f>IF(AI88="","",VLOOKUP(AI88,'[1]シフト記号表（勤務時間帯）'!$C$6:$U$35,19,FALSE))</f>
        <v/>
      </c>
      <c r="AJ90" s="633" t="str">
        <f>IF(AJ88="","",VLOOKUP(AJ88,'[1]シフト記号表（勤務時間帯）'!$C$6:$U$35,19,FALSE))</f>
        <v/>
      </c>
      <c r="AK90" s="633" t="str">
        <f>IF(AK88="","",VLOOKUP(AK88,'[1]シフト記号表（勤務時間帯）'!$C$6:$U$35,19,FALSE))</f>
        <v/>
      </c>
      <c r="AL90" s="633" t="str">
        <f>IF(AL88="","",VLOOKUP(AL88,'[1]シフト記号表（勤務時間帯）'!$C$6:$U$35,19,FALSE))</f>
        <v/>
      </c>
      <c r="AM90" s="634" t="str">
        <f>IF(AM88="","",VLOOKUP(AM88,'[1]シフト記号表（勤務時間帯）'!$C$6:$U$35,19,FALSE))</f>
        <v/>
      </c>
      <c r="AN90" s="632" t="str">
        <f>IF(AN88="","",VLOOKUP(AN88,'[1]シフト記号表（勤務時間帯）'!$C$6:$U$35,19,FALSE))</f>
        <v/>
      </c>
      <c r="AO90" s="633" t="str">
        <f>IF(AO88="","",VLOOKUP(AO88,'[1]シフト記号表（勤務時間帯）'!$C$6:$U$35,19,FALSE))</f>
        <v/>
      </c>
      <c r="AP90" s="633" t="str">
        <f>IF(AP88="","",VLOOKUP(AP88,'[1]シフト記号表（勤務時間帯）'!$C$6:$U$35,19,FALSE))</f>
        <v/>
      </c>
      <c r="AQ90" s="633" t="str">
        <f>IF(AQ88="","",VLOOKUP(AQ88,'[1]シフト記号表（勤務時間帯）'!$C$6:$U$35,19,FALSE))</f>
        <v/>
      </c>
      <c r="AR90" s="633" t="str">
        <f>IF(AR88="","",VLOOKUP(AR88,'[1]シフト記号表（勤務時間帯）'!$C$6:$U$35,19,FALSE))</f>
        <v/>
      </c>
      <c r="AS90" s="633" t="str">
        <f>IF(AS88="","",VLOOKUP(AS88,'[1]シフト記号表（勤務時間帯）'!$C$6:$U$35,19,FALSE))</f>
        <v/>
      </c>
      <c r="AT90" s="634" t="str">
        <f>IF(AT88="","",VLOOKUP(AT88,'[1]シフト記号表（勤務時間帯）'!$C$6:$U$35,19,FALSE))</f>
        <v/>
      </c>
      <c r="AU90" s="632" t="str">
        <f>IF(AU88="","",VLOOKUP(AU88,'[1]シフト記号表（勤務時間帯）'!$C$6:$U$35,19,FALSE))</f>
        <v/>
      </c>
      <c r="AV90" s="633" t="str">
        <f>IF(AV88="","",VLOOKUP(AV88,'[1]シフト記号表（勤務時間帯）'!$C$6:$U$35,19,FALSE))</f>
        <v/>
      </c>
      <c r="AW90" s="633" t="str">
        <f>IF(AW88="","",VLOOKUP(AW88,'[1]シフト記号表（勤務時間帯）'!$C$6:$U$35,19,FALSE))</f>
        <v/>
      </c>
      <c r="AX90" s="1827">
        <f>IF($BB$3="４週",SUM(S90:AT90),IF($BB$3="暦月",SUM(S90:AW90),""))</f>
        <v>0</v>
      </c>
      <c r="AY90" s="1828"/>
      <c r="AZ90" s="1829">
        <f>IF($BB$3="４週",AX90/4,IF($BB$3="暦月",'勤務体制（100名）'!AX90/('勤務体制（100名）'!$BB$8/7),""))</f>
        <v>0</v>
      </c>
      <c r="BA90" s="1830"/>
      <c r="BB90" s="1878"/>
      <c r="BC90" s="1841"/>
      <c r="BD90" s="1841"/>
      <c r="BE90" s="1841"/>
      <c r="BF90" s="1842"/>
    </row>
    <row r="91" spans="2:58" ht="20.25" customHeight="1" x14ac:dyDescent="0.2">
      <c r="B91" s="1750">
        <f>B88+1</f>
        <v>24</v>
      </c>
      <c r="C91" s="1853"/>
      <c r="D91" s="1854"/>
      <c r="E91" s="1855"/>
      <c r="F91" s="635"/>
      <c r="G91" s="1834"/>
      <c r="H91" s="1836"/>
      <c r="I91" s="1766"/>
      <c r="J91" s="1766"/>
      <c r="K91" s="1767"/>
      <c r="L91" s="1837"/>
      <c r="M91" s="1838"/>
      <c r="N91" s="1838"/>
      <c r="O91" s="1839"/>
      <c r="P91" s="1843" t="s">
        <v>1135</v>
      </c>
      <c r="Q91" s="1844"/>
      <c r="R91" s="1845"/>
      <c r="S91" s="690"/>
      <c r="T91" s="691"/>
      <c r="U91" s="691"/>
      <c r="V91" s="691"/>
      <c r="W91" s="691"/>
      <c r="X91" s="691"/>
      <c r="Y91" s="692"/>
      <c r="Z91" s="690"/>
      <c r="AA91" s="691"/>
      <c r="AB91" s="691"/>
      <c r="AC91" s="691"/>
      <c r="AD91" s="691"/>
      <c r="AE91" s="691"/>
      <c r="AF91" s="692"/>
      <c r="AG91" s="690"/>
      <c r="AH91" s="691"/>
      <c r="AI91" s="691"/>
      <c r="AJ91" s="691"/>
      <c r="AK91" s="691"/>
      <c r="AL91" s="691"/>
      <c r="AM91" s="692"/>
      <c r="AN91" s="690"/>
      <c r="AO91" s="691"/>
      <c r="AP91" s="691"/>
      <c r="AQ91" s="691"/>
      <c r="AR91" s="691"/>
      <c r="AS91" s="691"/>
      <c r="AT91" s="692"/>
      <c r="AU91" s="690"/>
      <c r="AV91" s="691"/>
      <c r="AW91" s="691"/>
      <c r="AX91" s="1915"/>
      <c r="AY91" s="1916"/>
      <c r="AZ91" s="1917"/>
      <c r="BA91" s="1918"/>
      <c r="BB91" s="1876"/>
      <c r="BC91" s="1838"/>
      <c r="BD91" s="1838"/>
      <c r="BE91" s="1838"/>
      <c r="BF91" s="1839"/>
    </row>
    <row r="92" spans="2:58" ht="20.25" customHeight="1" x14ac:dyDescent="0.2">
      <c r="B92" s="1750"/>
      <c r="C92" s="1856"/>
      <c r="D92" s="1857"/>
      <c r="E92" s="1858"/>
      <c r="F92" s="627"/>
      <c r="G92" s="1761"/>
      <c r="H92" s="1765"/>
      <c r="I92" s="1766"/>
      <c r="J92" s="1766"/>
      <c r="K92" s="1767"/>
      <c r="L92" s="1771"/>
      <c r="M92" s="1772"/>
      <c r="N92" s="1772"/>
      <c r="O92" s="1773"/>
      <c r="P92" s="1817" t="s">
        <v>1136</v>
      </c>
      <c r="Q92" s="1818"/>
      <c r="R92" s="1819"/>
      <c r="S92" s="628" t="str">
        <f>IF(S91="","",VLOOKUP(S91,'[1]シフト記号表（勤務時間帯）'!$C$6:$K$35,9,FALSE))</f>
        <v/>
      </c>
      <c r="T92" s="629" t="str">
        <f>IF(T91="","",VLOOKUP(T91,'[1]シフト記号表（勤務時間帯）'!$C$6:$K$35,9,FALSE))</f>
        <v/>
      </c>
      <c r="U92" s="629" t="str">
        <f>IF(U91="","",VLOOKUP(U91,'[1]シフト記号表（勤務時間帯）'!$C$6:$K$35,9,FALSE))</f>
        <v/>
      </c>
      <c r="V92" s="629" t="str">
        <f>IF(V91="","",VLOOKUP(V91,'[1]シフト記号表（勤務時間帯）'!$C$6:$K$35,9,FALSE))</f>
        <v/>
      </c>
      <c r="W92" s="629" t="str">
        <f>IF(W91="","",VLOOKUP(W91,'[1]シフト記号表（勤務時間帯）'!$C$6:$K$35,9,FALSE))</f>
        <v/>
      </c>
      <c r="X92" s="629" t="str">
        <f>IF(X91="","",VLOOKUP(X91,'[1]シフト記号表（勤務時間帯）'!$C$6:$K$35,9,FALSE))</f>
        <v/>
      </c>
      <c r="Y92" s="630" t="str">
        <f>IF(Y91="","",VLOOKUP(Y91,'[1]シフト記号表（勤務時間帯）'!$C$6:$K$35,9,FALSE))</f>
        <v/>
      </c>
      <c r="Z92" s="628" t="str">
        <f>IF(Z91="","",VLOOKUP(Z91,'[1]シフト記号表（勤務時間帯）'!$C$6:$K$35,9,FALSE))</f>
        <v/>
      </c>
      <c r="AA92" s="629" t="str">
        <f>IF(AA91="","",VLOOKUP(AA91,'[1]シフト記号表（勤務時間帯）'!$C$6:$K$35,9,FALSE))</f>
        <v/>
      </c>
      <c r="AB92" s="629" t="str">
        <f>IF(AB91="","",VLOOKUP(AB91,'[1]シフト記号表（勤務時間帯）'!$C$6:$K$35,9,FALSE))</f>
        <v/>
      </c>
      <c r="AC92" s="629" t="str">
        <f>IF(AC91="","",VLOOKUP(AC91,'[1]シフト記号表（勤務時間帯）'!$C$6:$K$35,9,FALSE))</f>
        <v/>
      </c>
      <c r="AD92" s="629" t="str">
        <f>IF(AD91="","",VLOOKUP(AD91,'[1]シフト記号表（勤務時間帯）'!$C$6:$K$35,9,FALSE))</f>
        <v/>
      </c>
      <c r="AE92" s="629" t="str">
        <f>IF(AE91="","",VLOOKUP(AE91,'[1]シフト記号表（勤務時間帯）'!$C$6:$K$35,9,FALSE))</f>
        <v/>
      </c>
      <c r="AF92" s="630" t="str">
        <f>IF(AF91="","",VLOOKUP(AF91,'[1]シフト記号表（勤務時間帯）'!$C$6:$K$35,9,FALSE))</f>
        <v/>
      </c>
      <c r="AG92" s="628" t="str">
        <f>IF(AG91="","",VLOOKUP(AG91,'[1]シフト記号表（勤務時間帯）'!$C$6:$K$35,9,FALSE))</f>
        <v/>
      </c>
      <c r="AH92" s="629" t="str">
        <f>IF(AH91="","",VLOOKUP(AH91,'[1]シフト記号表（勤務時間帯）'!$C$6:$K$35,9,FALSE))</f>
        <v/>
      </c>
      <c r="AI92" s="629" t="str">
        <f>IF(AI91="","",VLOOKUP(AI91,'[1]シフト記号表（勤務時間帯）'!$C$6:$K$35,9,FALSE))</f>
        <v/>
      </c>
      <c r="AJ92" s="629" t="str">
        <f>IF(AJ91="","",VLOOKUP(AJ91,'[1]シフト記号表（勤務時間帯）'!$C$6:$K$35,9,FALSE))</f>
        <v/>
      </c>
      <c r="AK92" s="629" t="str">
        <f>IF(AK91="","",VLOOKUP(AK91,'[1]シフト記号表（勤務時間帯）'!$C$6:$K$35,9,FALSE))</f>
        <v/>
      </c>
      <c r="AL92" s="629" t="str">
        <f>IF(AL91="","",VLOOKUP(AL91,'[1]シフト記号表（勤務時間帯）'!$C$6:$K$35,9,FALSE))</f>
        <v/>
      </c>
      <c r="AM92" s="630" t="str">
        <f>IF(AM91="","",VLOOKUP(AM91,'[1]シフト記号表（勤務時間帯）'!$C$6:$K$35,9,FALSE))</f>
        <v/>
      </c>
      <c r="AN92" s="628" t="str">
        <f>IF(AN91="","",VLOOKUP(AN91,'[1]シフト記号表（勤務時間帯）'!$C$6:$K$35,9,FALSE))</f>
        <v/>
      </c>
      <c r="AO92" s="629" t="str">
        <f>IF(AO91="","",VLOOKUP(AO91,'[1]シフト記号表（勤務時間帯）'!$C$6:$K$35,9,FALSE))</f>
        <v/>
      </c>
      <c r="AP92" s="629" t="str">
        <f>IF(AP91="","",VLOOKUP(AP91,'[1]シフト記号表（勤務時間帯）'!$C$6:$K$35,9,FALSE))</f>
        <v/>
      </c>
      <c r="AQ92" s="629" t="str">
        <f>IF(AQ91="","",VLOOKUP(AQ91,'[1]シフト記号表（勤務時間帯）'!$C$6:$K$35,9,FALSE))</f>
        <v/>
      </c>
      <c r="AR92" s="629" t="str">
        <f>IF(AR91="","",VLOOKUP(AR91,'[1]シフト記号表（勤務時間帯）'!$C$6:$K$35,9,FALSE))</f>
        <v/>
      </c>
      <c r="AS92" s="629" t="str">
        <f>IF(AS91="","",VLOOKUP(AS91,'[1]シフト記号表（勤務時間帯）'!$C$6:$K$35,9,FALSE))</f>
        <v/>
      </c>
      <c r="AT92" s="630" t="str">
        <f>IF(AT91="","",VLOOKUP(AT91,'[1]シフト記号表（勤務時間帯）'!$C$6:$K$35,9,FALSE))</f>
        <v/>
      </c>
      <c r="AU92" s="628" t="str">
        <f>IF(AU91="","",VLOOKUP(AU91,'[1]シフト記号表（勤務時間帯）'!$C$6:$K$35,9,FALSE))</f>
        <v/>
      </c>
      <c r="AV92" s="629" t="str">
        <f>IF(AV91="","",VLOOKUP(AV91,'[1]シフト記号表（勤務時間帯）'!$C$6:$K$35,9,FALSE))</f>
        <v/>
      </c>
      <c r="AW92" s="629" t="str">
        <f>IF(AW91="","",VLOOKUP(AW91,'[1]シフト記号表（勤務時間帯）'!$C$6:$K$35,9,FALSE))</f>
        <v/>
      </c>
      <c r="AX92" s="1820">
        <f>IF($BB$3="４週",SUM(S92:AT92),IF($BB$3="暦月",SUM(S92:AW92),""))</f>
        <v>0</v>
      </c>
      <c r="AY92" s="1821"/>
      <c r="AZ92" s="1822">
        <f>IF($BB$3="４週",AX92/4,IF($BB$3="暦月",'勤務体制（100名）'!AX92/('勤務体制（100名）'!$BB$8/7),""))</f>
        <v>0</v>
      </c>
      <c r="BA92" s="1823"/>
      <c r="BB92" s="1877"/>
      <c r="BC92" s="1772"/>
      <c r="BD92" s="1772"/>
      <c r="BE92" s="1772"/>
      <c r="BF92" s="1773"/>
    </row>
    <row r="93" spans="2:58" ht="20.25" customHeight="1" x14ac:dyDescent="0.2">
      <c r="B93" s="1750"/>
      <c r="C93" s="1859"/>
      <c r="D93" s="1860"/>
      <c r="E93" s="1861"/>
      <c r="F93" s="693">
        <f>C91</f>
        <v>0</v>
      </c>
      <c r="G93" s="1835"/>
      <c r="H93" s="1765"/>
      <c r="I93" s="1766"/>
      <c r="J93" s="1766"/>
      <c r="K93" s="1767"/>
      <c r="L93" s="1840"/>
      <c r="M93" s="1841"/>
      <c r="N93" s="1841"/>
      <c r="O93" s="1842"/>
      <c r="P93" s="1824" t="s">
        <v>1137</v>
      </c>
      <c r="Q93" s="1825"/>
      <c r="R93" s="1826"/>
      <c r="S93" s="632" t="str">
        <f>IF(S91="","",VLOOKUP(S91,'[1]シフト記号表（勤務時間帯）'!$C$6:$U$35,19,FALSE))</f>
        <v/>
      </c>
      <c r="T93" s="633" t="str">
        <f>IF(T91="","",VLOOKUP(T91,'[1]シフト記号表（勤務時間帯）'!$C$6:$U$35,19,FALSE))</f>
        <v/>
      </c>
      <c r="U93" s="633" t="str">
        <f>IF(U91="","",VLOOKUP(U91,'[1]シフト記号表（勤務時間帯）'!$C$6:$U$35,19,FALSE))</f>
        <v/>
      </c>
      <c r="V93" s="633" t="str">
        <f>IF(V91="","",VLOOKUP(V91,'[1]シフト記号表（勤務時間帯）'!$C$6:$U$35,19,FALSE))</f>
        <v/>
      </c>
      <c r="W93" s="633" t="str">
        <f>IF(W91="","",VLOOKUP(W91,'[1]シフト記号表（勤務時間帯）'!$C$6:$U$35,19,FALSE))</f>
        <v/>
      </c>
      <c r="X93" s="633" t="str">
        <f>IF(X91="","",VLOOKUP(X91,'[1]シフト記号表（勤務時間帯）'!$C$6:$U$35,19,FALSE))</f>
        <v/>
      </c>
      <c r="Y93" s="634" t="str">
        <f>IF(Y91="","",VLOOKUP(Y91,'[1]シフト記号表（勤務時間帯）'!$C$6:$U$35,19,FALSE))</f>
        <v/>
      </c>
      <c r="Z93" s="632" t="str">
        <f>IF(Z91="","",VLOOKUP(Z91,'[1]シフト記号表（勤務時間帯）'!$C$6:$U$35,19,FALSE))</f>
        <v/>
      </c>
      <c r="AA93" s="633" t="str">
        <f>IF(AA91="","",VLOOKUP(AA91,'[1]シフト記号表（勤務時間帯）'!$C$6:$U$35,19,FALSE))</f>
        <v/>
      </c>
      <c r="AB93" s="633" t="str">
        <f>IF(AB91="","",VLOOKUP(AB91,'[1]シフト記号表（勤務時間帯）'!$C$6:$U$35,19,FALSE))</f>
        <v/>
      </c>
      <c r="AC93" s="633" t="str">
        <f>IF(AC91="","",VLOOKUP(AC91,'[1]シフト記号表（勤務時間帯）'!$C$6:$U$35,19,FALSE))</f>
        <v/>
      </c>
      <c r="AD93" s="633" t="str">
        <f>IF(AD91="","",VLOOKUP(AD91,'[1]シフト記号表（勤務時間帯）'!$C$6:$U$35,19,FALSE))</f>
        <v/>
      </c>
      <c r="AE93" s="633" t="str">
        <f>IF(AE91="","",VLOOKUP(AE91,'[1]シフト記号表（勤務時間帯）'!$C$6:$U$35,19,FALSE))</f>
        <v/>
      </c>
      <c r="AF93" s="634" t="str">
        <f>IF(AF91="","",VLOOKUP(AF91,'[1]シフト記号表（勤務時間帯）'!$C$6:$U$35,19,FALSE))</f>
        <v/>
      </c>
      <c r="AG93" s="632" t="str">
        <f>IF(AG91="","",VLOOKUP(AG91,'[1]シフト記号表（勤務時間帯）'!$C$6:$U$35,19,FALSE))</f>
        <v/>
      </c>
      <c r="AH93" s="633" t="str">
        <f>IF(AH91="","",VLOOKUP(AH91,'[1]シフト記号表（勤務時間帯）'!$C$6:$U$35,19,FALSE))</f>
        <v/>
      </c>
      <c r="AI93" s="633" t="str">
        <f>IF(AI91="","",VLOOKUP(AI91,'[1]シフト記号表（勤務時間帯）'!$C$6:$U$35,19,FALSE))</f>
        <v/>
      </c>
      <c r="AJ93" s="633" t="str">
        <f>IF(AJ91="","",VLOOKUP(AJ91,'[1]シフト記号表（勤務時間帯）'!$C$6:$U$35,19,FALSE))</f>
        <v/>
      </c>
      <c r="AK93" s="633" t="str">
        <f>IF(AK91="","",VLOOKUP(AK91,'[1]シフト記号表（勤務時間帯）'!$C$6:$U$35,19,FALSE))</f>
        <v/>
      </c>
      <c r="AL93" s="633" t="str">
        <f>IF(AL91="","",VLOOKUP(AL91,'[1]シフト記号表（勤務時間帯）'!$C$6:$U$35,19,FALSE))</f>
        <v/>
      </c>
      <c r="AM93" s="634" t="str">
        <f>IF(AM91="","",VLOOKUP(AM91,'[1]シフト記号表（勤務時間帯）'!$C$6:$U$35,19,FALSE))</f>
        <v/>
      </c>
      <c r="AN93" s="632" t="str">
        <f>IF(AN91="","",VLOOKUP(AN91,'[1]シフト記号表（勤務時間帯）'!$C$6:$U$35,19,FALSE))</f>
        <v/>
      </c>
      <c r="AO93" s="633" t="str">
        <f>IF(AO91="","",VLOOKUP(AO91,'[1]シフト記号表（勤務時間帯）'!$C$6:$U$35,19,FALSE))</f>
        <v/>
      </c>
      <c r="AP93" s="633" t="str">
        <f>IF(AP91="","",VLOOKUP(AP91,'[1]シフト記号表（勤務時間帯）'!$C$6:$U$35,19,FALSE))</f>
        <v/>
      </c>
      <c r="AQ93" s="633" t="str">
        <f>IF(AQ91="","",VLOOKUP(AQ91,'[1]シフト記号表（勤務時間帯）'!$C$6:$U$35,19,FALSE))</f>
        <v/>
      </c>
      <c r="AR93" s="633" t="str">
        <f>IF(AR91="","",VLOOKUP(AR91,'[1]シフト記号表（勤務時間帯）'!$C$6:$U$35,19,FALSE))</f>
        <v/>
      </c>
      <c r="AS93" s="633" t="str">
        <f>IF(AS91="","",VLOOKUP(AS91,'[1]シフト記号表（勤務時間帯）'!$C$6:$U$35,19,FALSE))</f>
        <v/>
      </c>
      <c r="AT93" s="634" t="str">
        <f>IF(AT91="","",VLOOKUP(AT91,'[1]シフト記号表（勤務時間帯）'!$C$6:$U$35,19,FALSE))</f>
        <v/>
      </c>
      <c r="AU93" s="632" t="str">
        <f>IF(AU91="","",VLOOKUP(AU91,'[1]シフト記号表（勤務時間帯）'!$C$6:$U$35,19,FALSE))</f>
        <v/>
      </c>
      <c r="AV93" s="633" t="str">
        <f>IF(AV91="","",VLOOKUP(AV91,'[1]シフト記号表（勤務時間帯）'!$C$6:$U$35,19,FALSE))</f>
        <v/>
      </c>
      <c r="AW93" s="633" t="str">
        <f>IF(AW91="","",VLOOKUP(AW91,'[1]シフト記号表（勤務時間帯）'!$C$6:$U$35,19,FALSE))</f>
        <v/>
      </c>
      <c r="AX93" s="1827">
        <f>IF($BB$3="４週",SUM(S93:AT93),IF($BB$3="暦月",SUM(S93:AW93),""))</f>
        <v>0</v>
      </c>
      <c r="AY93" s="1828"/>
      <c r="AZ93" s="1829">
        <f>IF($BB$3="４週",AX93/4,IF($BB$3="暦月",'勤務体制（100名）'!AX93/('勤務体制（100名）'!$BB$8/7),""))</f>
        <v>0</v>
      </c>
      <c r="BA93" s="1830"/>
      <c r="BB93" s="1878"/>
      <c r="BC93" s="1841"/>
      <c r="BD93" s="1841"/>
      <c r="BE93" s="1841"/>
      <c r="BF93" s="1842"/>
    </row>
    <row r="94" spans="2:58" ht="20.25" customHeight="1" x14ac:dyDescent="0.2">
      <c r="B94" s="1750">
        <f>B91+1</f>
        <v>25</v>
      </c>
      <c r="C94" s="1853"/>
      <c r="D94" s="1854"/>
      <c r="E94" s="1855"/>
      <c r="F94" s="635"/>
      <c r="G94" s="1834"/>
      <c r="H94" s="1836"/>
      <c r="I94" s="1766"/>
      <c r="J94" s="1766"/>
      <c r="K94" s="1767"/>
      <c r="L94" s="1837"/>
      <c r="M94" s="1838"/>
      <c r="N94" s="1838"/>
      <c r="O94" s="1839"/>
      <c r="P94" s="1843" t="s">
        <v>1135</v>
      </c>
      <c r="Q94" s="1844"/>
      <c r="R94" s="1845"/>
      <c r="S94" s="690"/>
      <c r="T94" s="691"/>
      <c r="U94" s="691"/>
      <c r="V94" s="691"/>
      <c r="W94" s="691"/>
      <c r="X94" s="691"/>
      <c r="Y94" s="692"/>
      <c r="Z94" s="690"/>
      <c r="AA94" s="691"/>
      <c r="AB94" s="691"/>
      <c r="AC94" s="691"/>
      <c r="AD94" s="691"/>
      <c r="AE94" s="691"/>
      <c r="AF94" s="692"/>
      <c r="AG94" s="690"/>
      <c r="AH94" s="691"/>
      <c r="AI94" s="691"/>
      <c r="AJ94" s="691"/>
      <c r="AK94" s="691"/>
      <c r="AL94" s="691"/>
      <c r="AM94" s="692"/>
      <c r="AN94" s="690"/>
      <c r="AO94" s="691"/>
      <c r="AP94" s="691"/>
      <c r="AQ94" s="691"/>
      <c r="AR94" s="691"/>
      <c r="AS94" s="691"/>
      <c r="AT94" s="692"/>
      <c r="AU94" s="690"/>
      <c r="AV94" s="691"/>
      <c r="AW94" s="691"/>
      <c r="AX94" s="1915"/>
      <c r="AY94" s="1916"/>
      <c r="AZ94" s="1917"/>
      <c r="BA94" s="1918"/>
      <c r="BB94" s="1876"/>
      <c r="BC94" s="1838"/>
      <c r="BD94" s="1838"/>
      <c r="BE94" s="1838"/>
      <c r="BF94" s="1839"/>
    </row>
    <row r="95" spans="2:58" ht="20.25" customHeight="1" x14ac:dyDescent="0.2">
      <c r="B95" s="1750"/>
      <c r="C95" s="1856"/>
      <c r="D95" s="1857"/>
      <c r="E95" s="1858"/>
      <c r="F95" s="627"/>
      <c r="G95" s="1761"/>
      <c r="H95" s="1765"/>
      <c r="I95" s="1766"/>
      <c r="J95" s="1766"/>
      <c r="K95" s="1767"/>
      <c r="L95" s="1771"/>
      <c r="M95" s="1772"/>
      <c r="N95" s="1772"/>
      <c r="O95" s="1773"/>
      <c r="P95" s="1817" t="s">
        <v>1136</v>
      </c>
      <c r="Q95" s="1818"/>
      <c r="R95" s="1819"/>
      <c r="S95" s="628" t="str">
        <f>IF(S94="","",VLOOKUP(S94,'[1]シフト記号表（勤務時間帯）'!$C$6:$K$35,9,FALSE))</f>
        <v/>
      </c>
      <c r="T95" s="629" t="str">
        <f>IF(T94="","",VLOOKUP(T94,'[1]シフト記号表（勤務時間帯）'!$C$6:$K$35,9,FALSE))</f>
        <v/>
      </c>
      <c r="U95" s="629" t="str">
        <f>IF(U94="","",VLOOKUP(U94,'[1]シフト記号表（勤務時間帯）'!$C$6:$K$35,9,FALSE))</f>
        <v/>
      </c>
      <c r="V95" s="629" t="str">
        <f>IF(V94="","",VLOOKUP(V94,'[1]シフト記号表（勤務時間帯）'!$C$6:$K$35,9,FALSE))</f>
        <v/>
      </c>
      <c r="W95" s="629" t="str">
        <f>IF(W94="","",VLOOKUP(W94,'[1]シフト記号表（勤務時間帯）'!$C$6:$K$35,9,FALSE))</f>
        <v/>
      </c>
      <c r="X95" s="629" t="str">
        <f>IF(X94="","",VLOOKUP(X94,'[1]シフト記号表（勤務時間帯）'!$C$6:$K$35,9,FALSE))</f>
        <v/>
      </c>
      <c r="Y95" s="630" t="str">
        <f>IF(Y94="","",VLOOKUP(Y94,'[1]シフト記号表（勤務時間帯）'!$C$6:$K$35,9,FALSE))</f>
        <v/>
      </c>
      <c r="Z95" s="628" t="str">
        <f>IF(Z94="","",VLOOKUP(Z94,'[1]シフト記号表（勤務時間帯）'!$C$6:$K$35,9,FALSE))</f>
        <v/>
      </c>
      <c r="AA95" s="629" t="str">
        <f>IF(AA94="","",VLOOKUP(AA94,'[1]シフト記号表（勤務時間帯）'!$C$6:$K$35,9,FALSE))</f>
        <v/>
      </c>
      <c r="AB95" s="629" t="str">
        <f>IF(AB94="","",VLOOKUP(AB94,'[1]シフト記号表（勤務時間帯）'!$C$6:$K$35,9,FALSE))</f>
        <v/>
      </c>
      <c r="AC95" s="629" t="str">
        <f>IF(AC94="","",VLOOKUP(AC94,'[1]シフト記号表（勤務時間帯）'!$C$6:$K$35,9,FALSE))</f>
        <v/>
      </c>
      <c r="AD95" s="629" t="str">
        <f>IF(AD94="","",VLOOKUP(AD94,'[1]シフト記号表（勤務時間帯）'!$C$6:$K$35,9,FALSE))</f>
        <v/>
      </c>
      <c r="AE95" s="629" t="str">
        <f>IF(AE94="","",VLOOKUP(AE94,'[1]シフト記号表（勤務時間帯）'!$C$6:$K$35,9,FALSE))</f>
        <v/>
      </c>
      <c r="AF95" s="630" t="str">
        <f>IF(AF94="","",VLOOKUP(AF94,'[1]シフト記号表（勤務時間帯）'!$C$6:$K$35,9,FALSE))</f>
        <v/>
      </c>
      <c r="AG95" s="628" t="str">
        <f>IF(AG94="","",VLOOKUP(AG94,'[1]シフト記号表（勤務時間帯）'!$C$6:$K$35,9,FALSE))</f>
        <v/>
      </c>
      <c r="AH95" s="629" t="str">
        <f>IF(AH94="","",VLOOKUP(AH94,'[1]シフト記号表（勤務時間帯）'!$C$6:$K$35,9,FALSE))</f>
        <v/>
      </c>
      <c r="AI95" s="629" t="str">
        <f>IF(AI94="","",VLOOKUP(AI94,'[1]シフト記号表（勤務時間帯）'!$C$6:$K$35,9,FALSE))</f>
        <v/>
      </c>
      <c r="AJ95" s="629" t="str">
        <f>IF(AJ94="","",VLOOKUP(AJ94,'[1]シフト記号表（勤務時間帯）'!$C$6:$K$35,9,FALSE))</f>
        <v/>
      </c>
      <c r="AK95" s="629" t="str">
        <f>IF(AK94="","",VLOOKUP(AK94,'[1]シフト記号表（勤務時間帯）'!$C$6:$K$35,9,FALSE))</f>
        <v/>
      </c>
      <c r="AL95" s="629" t="str">
        <f>IF(AL94="","",VLOOKUP(AL94,'[1]シフト記号表（勤務時間帯）'!$C$6:$K$35,9,FALSE))</f>
        <v/>
      </c>
      <c r="AM95" s="630" t="str">
        <f>IF(AM94="","",VLOOKUP(AM94,'[1]シフト記号表（勤務時間帯）'!$C$6:$K$35,9,FALSE))</f>
        <v/>
      </c>
      <c r="AN95" s="628" t="str">
        <f>IF(AN94="","",VLOOKUP(AN94,'[1]シフト記号表（勤務時間帯）'!$C$6:$K$35,9,FALSE))</f>
        <v/>
      </c>
      <c r="AO95" s="629" t="str">
        <f>IF(AO94="","",VLOOKUP(AO94,'[1]シフト記号表（勤務時間帯）'!$C$6:$K$35,9,FALSE))</f>
        <v/>
      </c>
      <c r="AP95" s="629" t="str">
        <f>IF(AP94="","",VLOOKUP(AP94,'[1]シフト記号表（勤務時間帯）'!$C$6:$K$35,9,FALSE))</f>
        <v/>
      </c>
      <c r="AQ95" s="629" t="str">
        <f>IF(AQ94="","",VLOOKUP(AQ94,'[1]シフト記号表（勤務時間帯）'!$C$6:$K$35,9,FALSE))</f>
        <v/>
      </c>
      <c r="AR95" s="629" t="str">
        <f>IF(AR94="","",VLOOKUP(AR94,'[1]シフト記号表（勤務時間帯）'!$C$6:$K$35,9,FALSE))</f>
        <v/>
      </c>
      <c r="AS95" s="629" t="str">
        <f>IF(AS94="","",VLOOKUP(AS94,'[1]シフト記号表（勤務時間帯）'!$C$6:$K$35,9,FALSE))</f>
        <v/>
      </c>
      <c r="AT95" s="630" t="str">
        <f>IF(AT94="","",VLOOKUP(AT94,'[1]シフト記号表（勤務時間帯）'!$C$6:$K$35,9,FALSE))</f>
        <v/>
      </c>
      <c r="AU95" s="628" t="str">
        <f>IF(AU94="","",VLOOKUP(AU94,'[1]シフト記号表（勤務時間帯）'!$C$6:$K$35,9,FALSE))</f>
        <v/>
      </c>
      <c r="AV95" s="629" t="str">
        <f>IF(AV94="","",VLOOKUP(AV94,'[1]シフト記号表（勤務時間帯）'!$C$6:$K$35,9,FALSE))</f>
        <v/>
      </c>
      <c r="AW95" s="629" t="str">
        <f>IF(AW94="","",VLOOKUP(AW94,'[1]シフト記号表（勤務時間帯）'!$C$6:$K$35,9,FALSE))</f>
        <v/>
      </c>
      <c r="AX95" s="1820">
        <f>IF($BB$3="４週",SUM(S95:AT95),IF($BB$3="暦月",SUM(S95:AW95),""))</f>
        <v>0</v>
      </c>
      <c r="AY95" s="1821"/>
      <c r="AZ95" s="1822">
        <f>IF($BB$3="４週",AX95/4,IF($BB$3="暦月",'勤務体制（100名）'!AX95/('勤務体制（100名）'!$BB$8/7),""))</f>
        <v>0</v>
      </c>
      <c r="BA95" s="1823"/>
      <c r="BB95" s="1877"/>
      <c r="BC95" s="1772"/>
      <c r="BD95" s="1772"/>
      <c r="BE95" s="1772"/>
      <c r="BF95" s="1773"/>
    </row>
    <row r="96" spans="2:58" ht="20.25" customHeight="1" x14ac:dyDescent="0.2">
      <c r="B96" s="1750"/>
      <c r="C96" s="1859"/>
      <c r="D96" s="1860"/>
      <c r="E96" s="1861"/>
      <c r="F96" s="693">
        <f>C94</f>
        <v>0</v>
      </c>
      <c r="G96" s="1835"/>
      <c r="H96" s="1765"/>
      <c r="I96" s="1766"/>
      <c r="J96" s="1766"/>
      <c r="K96" s="1767"/>
      <c r="L96" s="1840"/>
      <c r="M96" s="1841"/>
      <c r="N96" s="1841"/>
      <c r="O96" s="1842"/>
      <c r="P96" s="1824" t="s">
        <v>1137</v>
      </c>
      <c r="Q96" s="1825"/>
      <c r="R96" s="1826"/>
      <c r="S96" s="632" t="str">
        <f>IF(S94="","",VLOOKUP(S94,'[1]シフト記号表（勤務時間帯）'!$C$6:$U$35,19,FALSE))</f>
        <v/>
      </c>
      <c r="T96" s="633" t="str">
        <f>IF(T94="","",VLOOKUP(T94,'[1]シフト記号表（勤務時間帯）'!$C$6:$U$35,19,FALSE))</f>
        <v/>
      </c>
      <c r="U96" s="633" t="str">
        <f>IF(U94="","",VLOOKUP(U94,'[1]シフト記号表（勤務時間帯）'!$C$6:$U$35,19,FALSE))</f>
        <v/>
      </c>
      <c r="V96" s="633" t="str">
        <f>IF(V94="","",VLOOKUP(V94,'[1]シフト記号表（勤務時間帯）'!$C$6:$U$35,19,FALSE))</f>
        <v/>
      </c>
      <c r="W96" s="633" t="str">
        <f>IF(W94="","",VLOOKUP(W94,'[1]シフト記号表（勤務時間帯）'!$C$6:$U$35,19,FALSE))</f>
        <v/>
      </c>
      <c r="X96" s="633" t="str">
        <f>IF(X94="","",VLOOKUP(X94,'[1]シフト記号表（勤務時間帯）'!$C$6:$U$35,19,FALSE))</f>
        <v/>
      </c>
      <c r="Y96" s="634" t="str">
        <f>IF(Y94="","",VLOOKUP(Y94,'[1]シフト記号表（勤務時間帯）'!$C$6:$U$35,19,FALSE))</f>
        <v/>
      </c>
      <c r="Z96" s="632" t="str">
        <f>IF(Z94="","",VLOOKUP(Z94,'[1]シフト記号表（勤務時間帯）'!$C$6:$U$35,19,FALSE))</f>
        <v/>
      </c>
      <c r="AA96" s="633" t="str">
        <f>IF(AA94="","",VLOOKUP(AA94,'[1]シフト記号表（勤務時間帯）'!$C$6:$U$35,19,FALSE))</f>
        <v/>
      </c>
      <c r="AB96" s="633" t="str">
        <f>IF(AB94="","",VLOOKUP(AB94,'[1]シフト記号表（勤務時間帯）'!$C$6:$U$35,19,FALSE))</f>
        <v/>
      </c>
      <c r="AC96" s="633" t="str">
        <f>IF(AC94="","",VLOOKUP(AC94,'[1]シフト記号表（勤務時間帯）'!$C$6:$U$35,19,FALSE))</f>
        <v/>
      </c>
      <c r="AD96" s="633" t="str">
        <f>IF(AD94="","",VLOOKUP(AD94,'[1]シフト記号表（勤務時間帯）'!$C$6:$U$35,19,FALSE))</f>
        <v/>
      </c>
      <c r="AE96" s="633" t="str">
        <f>IF(AE94="","",VLOOKUP(AE94,'[1]シフト記号表（勤務時間帯）'!$C$6:$U$35,19,FALSE))</f>
        <v/>
      </c>
      <c r="AF96" s="634" t="str">
        <f>IF(AF94="","",VLOOKUP(AF94,'[1]シフト記号表（勤務時間帯）'!$C$6:$U$35,19,FALSE))</f>
        <v/>
      </c>
      <c r="AG96" s="632" t="str">
        <f>IF(AG94="","",VLOOKUP(AG94,'[1]シフト記号表（勤務時間帯）'!$C$6:$U$35,19,FALSE))</f>
        <v/>
      </c>
      <c r="AH96" s="633" t="str">
        <f>IF(AH94="","",VLOOKUP(AH94,'[1]シフト記号表（勤務時間帯）'!$C$6:$U$35,19,FALSE))</f>
        <v/>
      </c>
      <c r="AI96" s="633" t="str">
        <f>IF(AI94="","",VLOOKUP(AI94,'[1]シフト記号表（勤務時間帯）'!$C$6:$U$35,19,FALSE))</f>
        <v/>
      </c>
      <c r="AJ96" s="633" t="str">
        <f>IF(AJ94="","",VLOOKUP(AJ94,'[1]シフト記号表（勤務時間帯）'!$C$6:$U$35,19,FALSE))</f>
        <v/>
      </c>
      <c r="AK96" s="633" t="str">
        <f>IF(AK94="","",VLOOKUP(AK94,'[1]シフト記号表（勤務時間帯）'!$C$6:$U$35,19,FALSE))</f>
        <v/>
      </c>
      <c r="AL96" s="633" t="str">
        <f>IF(AL94="","",VLOOKUP(AL94,'[1]シフト記号表（勤務時間帯）'!$C$6:$U$35,19,FALSE))</f>
        <v/>
      </c>
      <c r="AM96" s="634" t="str">
        <f>IF(AM94="","",VLOOKUP(AM94,'[1]シフト記号表（勤務時間帯）'!$C$6:$U$35,19,FALSE))</f>
        <v/>
      </c>
      <c r="AN96" s="632" t="str">
        <f>IF(AN94="","",VLOOKUP(AN94,'[1]シフト記号表（勤務時間帯）'!$C$6:$U$35,19,FALSE))</f>
        <v/>
      </c>
      <c r="AO96" s="633" t="str">
        <f>IF(AO94="","",VLOOKUP(AO94,'[1]シフト記号表（勤務時間帯）'!$C$6:$U$35,19,FALSE))</f>
        <v/>
      </c>
      <c r="AP96" s="633" t="str">
        <f>IF(AP94="","",VLOOKUP(AP94,'[1]シフト記号表（勤務時間帯）'!$C$6:$U$35,19,FALSE))</f>
        <v/>
      </c>
      <c r="AQ96" s="633" t="str">
        <f>IF(AQ94="","",VLOOKUP(AQ94,'[1]シフト記号表（勤務時間帯）'!$C$6:$U$35,19,FALSE))</f>
        <v/>
      </c>
      <c r="AR96" s="633" t="str">
        <f>IF(AR94="","",VLOOKUP(AR94,'[1]シフト記号表（勤務時間帯）'!$C$6:$U$35,19,FALSE))</f>
        <v/>
      </c>
      <c r="AS96" s="633" t="str">
        <f>IF(AS94="","",VLOOKUP(AS94,'[1]シフト記号表（勤務時間帯）'!$C$6:$U$35,19,FALSE))</f>
        <v/>
      </c>
      <c r="AT96" s="634" t="str">
        <f>IF(AT94="","",VLOOKUP(AT94,'[1]シフト記号表（勤務時間帯）'!$C$6:$U$35,19,FALSE))</f>
        <v/>
      </c>
      <c r="AU96" s="632" t="str">
        <f>IF(AU94="","",VLOOKUP(AU94,'[1]シフト記号表（勤務時間帯）'!$C$6:$U$35,19,FALSE))</f>
        <v/>
      </c>
      <c r="AV96" s="633" t="str">
        <f>IF(AV94="","",VLOOKUP(AV94,'[1]シフト記号表（勤務時間帯）'!$C$6:$U$35,19,FALSE))</f>
        <v/>
      </c>
      <c r="AW96" s="633" t="str">
        <f>IF(AW94="","",VLOOKUP(AW94,'[1]シフト記号表（勤務時間帯）'!$C$6:$U$35,19,FALSE))</f>
        <v/>
      </c>
      <c r="AX96" s="1827">
        <f>IF($BB$3="４週",SUM(S96:AT96),IF($BB$3="暦月",SUM(S96:AW96),""))</f>
        <v>0</v>
      </c>
      <c r="AY96" s="1828"/>
      <c r="AZ96" s="1829">
        <f>IF($BB$3="４週",AX96/4,IF($BB$3="暦月",'勤務体制（100名）'!AX96/('勤務体制（100名）'!$BB$8/7),""))</f>
        <v>0</v>
      </c>
      <c r="BA96" s="1830"/>
      <c r="BB96" s="1878"/>
      <c r="BC96" s="1841"/>
      <c r="BD96" s="1841"/>
      <c r="BE96" s="1841"/>
      <c r="BF96" s="1842"/>
    </row>
    <row r="97" spans="2:58" ht="20.25" customHeight="1" x14ac:dyDescent="0.2">
      <c r="B97" s="1750">
        <f>B94+1</f>
        <v>26</v>
      </c>
      <c r="C97" s="1853"/>
      <c r="D97" s="1854"/>
      <c r="E97" s="1855"/>
      <c r="F97" s="635"/>
      <c r="G97" s="1834"/>
      <c r="H97" s="1836"/>
      <c r="I97" s="1766"/>
      <c r="J97" s="1766"/>
      <c r="K97" s="1767"/>
      <c r="L97" s="1837"/>
      <c r="M97" s="1838"/>
      <c r="N97" s="1838"/>
      <c r="O97" s="1839"/>
      <c r="P97" s="1843" t="s">
        <v>1135</v>
      </c>
      <c r="Q97" s="1844"/>
      <c r="R97" s="1845"/>
      <c r="S97" s="690"/>
      <c r="T97" s="691"/>
      <c r="U97" s="691"/>
      <c r="V97" s="691"/>
      <c r="W97" s="691"/>
      <c r="X97" s="691"/>
      <c r="Y97" s="692"/>
      <c r="Z97" s="690"/>
      <c r="AA97" s="691"/>
      <c r="AB97" s="691"/>
      <c r="AC97" s="691"/>
      <c r="AD97" s="691"/>
      <c r="AE97" s="691"/>
      <c r="AF97" s="692"/>
      <c r="AG97" s="690"/>
      <c r="AH97" s="691"/>
      <c r="AI97" s="691"/>
      <c r="AJ97" s="691"/>
      <c r="AK97" s="691"/>
      <c r="AL97" s="691"/>
      <c r="AM97" s="692"/>
      <c r="AN97" s="690"/>
      <c r="AO97" s="691"/>
      <c r="AP97" s="691"/>
      <c r="AQ97" s="691"/>
      <c r="AR97" s="691"/>
      <c r="AS97" s="691"/>
      <c r="AT97" s="692"/>
      <c r="AU97" s="690"/>
      <c r="AV97" s="691"/>
      <c r="AW97" s="691"/>
      <c r="AX97" s="1915"/>
      <c r="AY97" s="1916"/>
      <c r="AZ97" s="1917"/>
      <c r="BA97" s="1918"/>
      <c r="BB97" s="1876"/>
      <c r="BC97" s="1838"/>
      <c r="BD97" s="1838"/>
      <c r="BE97" s="1838"/>
      <c r="BF97" s="1839"/>
    </row>
    <row r="98" spans="2:58" ht="20.25" customHeight="1" x14ac:dyDescent="0.2">
      <c r="B98" s="1750"/>
      <c r="C98" s="1856"/>
      <c r="D98" s="1857"/>
      <c r="E98" s="1858"/>
      <c r="F98" s="627"/>
      <c r="G98" s="1761"/>
      <c r="H98" s="1765"/>
      <c r="I98" s="1766"/>
      <c r="J98" s="1766"/>
      <c r="K98" s="1767"/>
      <c r="L98" s="1771"/>
      <c r="M98" s="1772"/>
      <c r="N98" s="1772"/>
      <c r="O98" s="1773"/>
      <c r="P98" s="1817" t="s">
        <v>1136</v>
      </c>
      <c r="Q98" s="1818"/>
      <c r="R98" s="1819"/>
      <c r="S98" s="628" t="str">
        <f>IF(S97="","",VLOOKUP(S97,'[1]シフト記号表（勤務時間帯）'!$C$6:$K$35,9,FALSE))</f>
        <v/>
      </c>
      <c r="T98" s="629" t="str">
        <f>IF(T97="","",VLOOKUP(T97,'[1]シフト記号表（勤務時間帯）'!$C$6:$K$35,9,FALSE))</f>
        <v/>
      </c>
      <c r="U98" s="629" t="str">
        <f>IF(U97="","",VLOOKUP(U97,'[1]シフト記号表（勤務時間帯）'!$C$6:$K$35,9,FALSE))</f>
        <v/>
      </c>
      <c r="V98" s="629" t="str">
        <f>IF(V97="","",VLOOKUP(V97,'[1]シフト記号表（勤務時間帯）'!$C$6:$K$35,9,FALSE))</f>
        <v/>
      </c>
      <c r="W98" s="629" t="str">
        <f>IF(W97="","",VLOOKUP(W97,'[1]シフト記号表（勤務時間帯）'!$C$6:$K$35,9,FALSE))</f>
        <v/>
      </c>
      <c r="X98" s="629" t="str">
        <f>IF(X97="","",VLOOKUP(X97,'[1]シフト記号表（勤務時間帯）'!$C$6:$K$35,9,FALSE))</f>
        <v/>
      </c>
      <c r="Y98" s="630" t="str">
        <f>IF(Y97="","",VLOOKUP(Y97,'[1]シフト記号表（勤務時間帯）'!$C$6:$K$35,9,FALSE))</f>
        <v/>
      </c>
      <c r="Z98" s="628" t="str">
        <f>IF(Z97="","",VLOOKUP(Z97,'[1]シフト記号表（勤務時間帯）'!$C$6:$K$35,9,FALSE))</f>
        <v/>
      </c>
      <c r="AA98" s="629" t="str">
        <f>IF(AA97="","",VLOOKUP(AA97,'[1]シフト記号表（勤務時間帯）'!$C$6:$K$35,9,FALSE))</f>
        <v/>
      </c>
      <c r="AB98" s="629" t="str">
        <f>IF(AB97="","",VLOOKUP(AB97,'[1]シフト記号表（勤務時間帯）'!$C$6:$K$35,9,FALSE))</f>
        <v/>
      </c>
      <c r="AC98" s="629" t="str">
        <f>IF(AC97="","",VLOOKUP(AC97,'[1]シフト記号表（勤務時間帯）'!$C$6:$K$35,9,FALSE))</f>
        <v/>
      </c>
      <c r="AD98" s="629" t="str">
        <f>IF(AD97="","",VLOOKUP(AD97,'[1]シフト記号表（勤務時間帯）'!$C$6:$K$35,9,FALSE))</f>
        <v/>
      </c>
      <c r="AE98" s="629" t="str">
        <f>IF(AE97="","",VLOOKUP(AE97,'[1]シフト記号表（勤務時間帯）'!$C$6:$K$35,9,FALSE))</f>
        <v/>
      </c>
      <c r="AF98" s="630" t="str">
        <f>IF(AF97="","",VLOOKUP(AF97,'[1]シフト記号表（勤務時間帯）'!$C$6:$K$35,9,FALSE))</f>
        <v/>
      </c>
      <c r="AG98" s="628" t="str">
        <f>IF(AG97="","",VLOOKUP(AG97,'[1]シフト記号表（勤務時間帯）'!$C$6:$K$35,9,FALSE))</f>
        <v/>
      </c>
      <c r="AH98" s="629" t="str">
        <f>IF(AH97="","",VLOOKUP(AH97,'[1]シフト記号表（勤務時間帯）'!$C$6:$K$35,9,FALSE))</f>
        <v/>
      </c>
      <c r="AI98" s="629" t="str">
        <f>IF(AI97="","",VLOOKUP(AI97,'[1]シフト記号表（勤務時間帯）'!$C$6:$K$35,9,FALSE))</f>
        <v/>
      </c>
      <c r="AJ98" s="629" t="str">
        <f>IF(AJ97="","",VLOOKUP(AJ97,'[1]シフト記号表（勤務時間帯）'!$C$6:$K$35,9,FALSE))</f>
        <v/>
      </c>
      <c r="AK98" s="629" t="str">
        <f>IF(AK97="","",VLOOKUP(AK97,'[1]シフト記号表（勤務時間帯）'!$C$6:$K$35,9,FALSE))</f>
        <v/>
      </c>
      <c r="AL98" s="629" t="str">
        <f>IF(AL97="","",VLOOKUP(AL97,'[1]シフト記号表（勤務時間帯）'!$C$6:$K$35,9,FALSE))</f>
        <v/>
      </c>
      <c r="AM98" s="630" t="str">
        <f>IF(AM97="","",VLOOKUP(AM97,'[1]シフト記号表（勤務時間帯）'!$C$6:$K$35,9,FALSE))</f>
        <v/>
      </c>
      <c r="AN98" s="628" t="str">
        <f>IF(AN97="","",VLOOKUP(AN97,'[1]シフト記号表（勤務時間帯）'!$C$6:$K$35,9,FALSE))</f>
        <v/>
      </c>
      <c r="AO98" s="629" t="str">
        <f>IF(AO97="","",VLOOKUP(AO97,'[1]シフト記号表（勤務時間帯）'!$C$6:$K$35,9,FALSE))</f>
        <v/>
      </c>
      <c r="AP98" s="629" t="str">
        <f>IF(AP97="","",VLOOKUP(AP97,'[1]シフト記号表（勤務時間帯）'!$C$6:$K$35,9,FALSE))</f>
        <v/>
      </c>
      <c r="AQ98" s="629" t="str">
        <f>IF(AQ97="","",VLOOKUP(AQ97,'[1]シフト記号表（勤務時間帯）'!$C$6:$K$35,9,FALSE))</f>
        <v/>
      </c>
      <c r="AR98" s="629" t="str">
        <f>IF(AR97="","",VLOOKUP(AR97,'[1]シフト記号表（勤務時間帯）'!$C$6:$K$35,9,FALSE))</f>
        <v/>
      </c>
      <c r="AS98" s="629" t="str">
        <f>IF(AS97="","",VLOOKUP(AS97,'[1]シフト記号表（勤務時間帯）'!$C$6:$K$35,9,FALSE))</f>
        <v/>
      </c>
      <c r="AT98" s="630" t="str">
        <f>IF(AT97="","",VLOOKUP(AT97,'[1]シフト記号表（勤務時間帯）'!$C$6:$K$35,9,FALSE))</f>
        <v/>
      </c>
      <c r="AU98" s="628" t="str">
        <f>IF(AU97="","",VLOOKUP(AU97,'[1]シフト記号表（勤務時間帯）'!$C$6:$K$35,9,FALSE))</f>
        <v/>
      </c>
      <c r="AV98" s="629" t="str">
        <f>IF(AV97="","",VLOOKUP(AV97,'[1]シフト記号表（勤務時間帯）'!$C$6:$K$35,9,FALSE))</f>
        <v/>
      </c>
      <c r="AW98" s="629" t="str">
        <f>IF(AW97="","",VLOOKUP(AW97,'[1]シフト記号表（勤務時間帯）'!$C$6:$K$35,9,FALSE))</f>
        <v/>
      </c>
      <c r="AX98" s="1820">
        <f>IF($BB$3="４週",SUM(S98:AT98),IF($BB$3="暦月",SUM(S98:AW98),""))</f>
        <v>0</v>
      </c>
      <c r="AY98" s="1821"/>
      <c r="AZ98" s="1822">
        <f>IF($BB$3="４週",AX98/4,IF($BB$3="暦月",'勤務体制（100名）'!AX98/('勤務体制（100名）'!$BB$8/7),""))</f>
        <v>0</v>
      </c>
      <c r="BA98" s="1823"/>
      <c r="BB98" s="1877"/>
      <c r="BC98" s="1772"/>
      <c r="BD98" s="1772"/>
      <c r="BE98" s="1772"/>
      <c r="BF98" s="1773"/>
    </row>
    <row r="99" spans="2:58" ht="20.25" customHeight="1" x14ac:dyDescent="0.2">
      <c r="B99" s="1750"/>
      <c r="C99" s="1859"/>
      <c r="D99" s="1860"/>
      <c r="E99" s="1861"/>
      <c r="F99" s="693">
        <f>C97</f>
        <v>0</v>
      </c>
      <c r="G99" s="1835"/>
      <c r="H99" s="1765"/>
      <c r="I99" s="1766"/>
      <c r="J99" s="1766"/>
      <c r="K99" s="1767"/>
      <c r="L99" s="1840"/>
      <c r="M99" s="1841"/>
      <c r="N99" s="1841"/>
      <c r="O99" s="1842"/>
      <c r="P99" s="1824" t="s">
        <v>1137</v>
      </c>
      <c r="Q99" s="1825"/>
      <c r="R99" s="1826"/>
      <c r="S99" s="632" t="str">
        <f>IF(S97="","",VLOOKUP(S97,'[1]シフト記号表（勤務時間帯）'!$C$6:$U$35,19,FALSE))</f>
        <v/>
      </c>
      <c r="T99" s="633" t="str">
        <f>IF(T97="","",VLOOKUP(T97,'[1]シフト記号表（勤務時間帯）'!$C$6:$U$35,19,FALSE))</f>
        <v/>
      </c>
      <c r="U99" s="633" t="str">
        <f>IF(U97="","",VLOOKUP(U97,'[1]シフト記号表（勤務時間帯）'!$C$6:$U$35,19,FALSE))</f>
        <v/>
      </c>
      <c r="V99" s="633" t="str">
        <f>IF(V97="","",VLOOKUP(V97,'[1]シフト記号表（勤務時間帯）'!$C$6:$U$35,19,FALSE))</f>
        <v/>
      </c>
      <c r="W99" s="633" t="str">
        <f>IF(W97="","",VLOOKUP(W97,'[1]シフト記号表（勤務時間帯）'!$C$6:$U$35,19,FALSE))</f>
        <v/>
      </c>
      <c r="X99" s="633" t="str">
        <f>IF(X97="","",VLOOKUP(X97,'[1]シフト記号表（勤務時間帯）'!$C$6:$U$35,19,FALSE))</f>
        <v/>
      </c>
      <c r="Y99" s="634" t="str">
        <f>IF(Y97="","",VLOOKUP(Y97,'[1]シフト記号表（勤務時間帯）'!$C$6:$U$35,19,FALSE))</f>
        <v/>
      </c>
      <c r="Z99" s="632" t="str">
        <f>IF(Z97="","",VLOOKUP(Z97,'[1]シフト記号表（勤務時間帯）'!$C$6:$U$35,19,FALSE))</f>
        <v/>
      </c>
      <c r="AA99" s="633" t="str">
        <f>IF(AA97="","",VLOOKUP(AA97,'[1]シフト記号表（勤務時間帯）'!$C$6:$U$35,19,FALSE))</f>
        <v/>
      </c>
      <c r="AB99" s="633" t="str">
        <f>IF(AB97="","",VLOOKUP(AB97,'[1]シフト記号表（勤務時間帯）'!$C$6:$U$35,19,FALSE))</f>
        <v/>
      </c>
      <c r="AC99" s="633" t="str">
        <f>IF(AC97="","",VLOOKUP(AC97,'[1]シフト記号表（勤務時間帯）'!$C$6:$U$35,19,FALSE))</f>
        <v/>
      </c>
      <c r="AD99" s="633" t="str">
        <f>IF(AD97="","",VLOOKUP(AD97,'[1]シフト記号表（勤務時間帯）'!$C$6:$U$35,19,FALSE))</f>
        <v/>
      </c>
      <c r="AE99" s="633" t="str">
        <f>IF(AE97="","",VLOOKUP(AE97,'[1]シフト記号表（勤務時間帯）'!$C$6:$U$35,19,FALSE))</f>
        <v/>
      </c>
      <c r="AF99" s="634" t="str">
        <f>IF(AF97="","",VLOOKUP(AF97,'[1]シフト記号表（勤務時間帯）'!$C$6:$U$35,19,FALSE))</f>
        <v/>
      </c>
      <c r="AG99" s="632" t="str">
        <f>IF(AG97="","",VLOOKUP(AG97,'[1]シフト記号表（勤務時間帯）'!$C$6:$U$35,19,FALSE))</f>
        <v/>
      </c>
      <c r="AH99" s="633" t="str">
        <f>IF(AH97="","",VLOOKUP(AH97,'[1]シフト記号表（勤務時間帯）'!$C$6:$U$35,19,FALSE))</f>
        <v/>
      </c>
      <c r="AI99" s="633" t="str">
        <f>IF(AI97="","",VLOOKUP(AI97,'[1]シフト記号表（勤務時間帯）'!$C$6:$U$35,19,FALSE))</f>
        <v/>
      </c>
      <c r="AJ99" s="633" t="str">
        <f>IF(AJ97="","",VLOOKUP(AJ97,'[1]シフト記号表（勤務時間帯）'!$C$6:$U$35,19,FALSE))</f>
        <v/>
      </c>
      <c r="AK99" s="633" t="str">
        <f>IF(AK97="","",VLOOKUP(AK97,'[1]シフト記号表（勤務時間帯）'!$C$6:$U$35,19,FALSE))</f>
        <v/>
      </c>
      <c r="AL99" s="633" t="str">
        <f>IF(AL97="","",VLOOKUP(AL97,'[1]シフト記号表（勤務時間帯）'!$C$6:$U$35,19,FALSE))</f>
        <v/>
      </c>
      <c r="AM99" s="634" t="str">
        <f>IF(AM97="","",VLOOKUP(AM97,'[1]シフト記号表（勤務時間帯）'!$C$6:$U$35,19,FALSE))</f>
        <v/>
      </c>
      <c r="AN99" s="632" t="str">
        <f>IF(AN97="","",VLOOKUP(AN97,'[1]シフト記号表（勤務時間帯）'!$C$6:$U$35,19,FALSE))</f>
        <v/>
      </c>
      <c r="AO99" s="633" t="str">
        <f>IF(AO97="","",VLOOKUP(AO97,'[1]シフト記号表（勤務時間帯）'!$C$6:$U$35,19,FALSE))</f>
        <v/>
      </c>
      <c r="AP99" s="633" t="str">
        <f>IF(AP97="","",VLOOKUP(AP97,'[1]シフト記号表（勤務時間帯）'!$C$6:$U$35,19,FALSE))</f>
        <v/>
      </c>
      <c r="AQ99" s="633" t="str">
        <f>IF(AQ97="","",VLOOKUP(AQ97,'[1]シフト記号表（勤務時間帯）'!$C$6:$U$35,19,FALSE))</f>
        <v/>
      </c>
      <c r="AR99" s="633" t="str">
        <f>IF(AR97="","",VLOOKUP(AR97,'[1]シフト記号表（勤務時間帯）'!$C$6:$U$35,19,FALSE))</f>
        <v/>
      </c>
      <c r="AS99" s="633" t="str">
        <f>IF(AS97="","",VLOOKUP(AS97,'[1]シフト記号表（勤務時間帯）'!$C$6:$U$35,19,FALSE))</f>
        <v/>
      </c>
      <c r="AT99" s="634" t="str">
        <f>IF(AT97="","",VLOOKUP(AT97,'[1]シフト記号表（勤務時間帯）'!$C$6:$U$35,19,FALSE))</f>
        <v/>
      </c>
      <c r="AU99" s="632" t="str">
        <f>IF(AU97="","",VLOOKUP(AU97,'[1]シフト記号表（勤務時間帯）'!$C$6:$U$35,19,FALSE))</f>
        <v/>
      </c>
      <c r="AV99" s="633" t="str">
        <f>IF(AV97="","",VLOOKUP(AV97,'[1]シフト記号表（勤務時間帯）'!$C$6:$U$35,19,FALSE))</f>
        <v/>
      </c>
      <c r="AW99" s="633" t="str">
        <f>IF(AW97="","",VLOOKUP(AW97,'[1]シフト記号表（勤務時間帯）'!$C$6:$U$35,19,FALSE))</f>
        <v/>
      </c>
      <c r="AX99" s="1827">
        <f>IF($BB$3="４週",SUM(S99:AT99),IF($BB$3="暦月",SUM(S99:AW99),""))</f>
        <v>0</v>
      </c>
      <c r="AY99" s="1828"/>
      <c r="AZ99" s="1829">
        <f>IF($BB$3="４週",AX99/4,IF($BB$3="暦月",'勤務体制（100名）'!AX99/('勤務体制（100名）'!$BB$8/7),""))</f>
        <v>0</v>
      </c>
      <c r="BA99" s="1830"/>
      <c r="BB99" s="1878"/>
      <c r="BC99" s="1841"/>
      <c r="BD99" s="1841"/>
      <c r="BE99" s="1841"/>
      <c r="BF99" s="1842"/>
    </row>
    <row r="100" spans="2:58" ht="20.25" customHeight="1" x14ac:dyDescent="0.2">
      <c r="B100" s="1750">
        <f>B97+1</f>
        <v>27</v>
      </c>
      <c r="C100" s="1853"/>
      <c r="D100" s="1854"/>
      <c r="E100" s="1855"/>
      <c r="F100" s="635"/>
      <c r="G100" s="1834"/>
      <c r="H100" s="1836"/>
      <c r="I100" s="1766"/>
      <c r="J100" s="1766"/>
      <c r="K100" s="1767"/>
      <c r="L100" s="1837"/>
      <c r="M100" s="1838"/>
      <c r="N100" s="1838"/>
      <c r="O100" s="1839"/>
      <c r="P100" s="1843" t="s">
        <v>1135</v>
      </c>
      <c r="Q100" s="1844"/>
      <c r="R100" s="1845"/>
      <c r="S100" s="690"/>
      <c r="T100" s="691"/>
      <c r="U100" s="691"/>
      <c r="V100" s="691"/>
      <c r="W100" s="691"/>
      <c r="X100" s="691"/>
      <c r="Y100" s="692"/>
      <c r="Z100" s="690"/>
      <c r="AA100" s="691"/>
      <c r="AB100" s="691"/>
      <c r="AC100" s="691"/>
      <c r="AD100" s="691"/>
      <c r="AE100" s="691"/>
      <c r="AF100" s="692"/>
      <c r="AG100" s="690"/>
      <c r="AH100" s="691"/>
      <c r="AI100" s="691"/>
      <c r="AJ100" s="691"/>
      <c r="AK100" s="691"/>
      <c r="AL100" s="691"/>
      <c r="AM100" s="692"/>
      <c r="AN100" s="690"/>
      <c r="AO100" s="691"/>
      <c r="AP100" s="691"/>
      <c r="AQ100" s="691"/>
      <c r="AR100" s="691"/>
      <c r="AS100" s="691"/>
      <c r="AT100" s="692"/>
      <c r="AU100" s="690"/>
      <c r="AV100" s="691"/>
      <c r="AW100" s="691"/>
      <c r="AX100" s="1915"/>
      <c r="AY100" s="1916"/>
      <c r="AZ100" s="1917"/>
      <c r="BA100" s="1918"/>
      <c r="BB100" s="1876"/>
      <c r="BC100" s="1838"/>
      <c r="BD100" s="1838"/>
      <c r="BE100" s="1838"/>
      <c r="BF100" s="1839"/>
    </row>
    <row r="101" spans="2:58" ht="20.25" customHeight="1" x14ac:dyDescent="0.2">
      <c r="B101" s="1750"/>
      <c r="C101" s="1856"/>
      <c r="D101" s="1857"/>
      <c r="E101" s="1858"/>
      <c r="F101" s="627"/>
      <c r="G101" s="1761"/>
      <c r="H101" s="1765"/>
      <c r="I101" s="1766"/>
      <c r="J101" s="1766"/>
      <c r="K101" s="1767"/>
      <c r="L101" s="1771"/>
      <c r="M101" s="1772"/>
      <c r="N101" s="1772"/>
      <c r="O101" s="1773"/>
      <c r="P101" s="1817" t="s">
        <v>1136</v>
      </c>
      <c r="Q101" s="1818"/>
      <c r="R101" s="1819"/>
      <c r="S101" s="628" t="str">
        <f>IF(S100="","",VLOOKUP(S100,'[1]シフト記号表（勤務時間帯）'!$C$6:$K$35,9,FALSE))</f>
        <v/>
      </c>
      <c r="T101" s="629" t="str">
        <f>IF(T100="","",VLOOKUP(T100,'[1]シフト記号表（勤務時間帯）'!$C$6:$K$35,9,FALSE))</f>
        <v/>
      </c>
      <c r="U101" s="629" t="str">
        <f>IF(U100="","",VLOOKUP(U100,'[1]シフト記号表（勤務時間帯）'!$C$6:$K$35,9,FALSE))</f>
        <v/>
      </c>
      <c r="V101" s="629" t="str">
        <f>IF(V100="","",VLOOKUP(V100,'[1]シフト記号表（勤務時間帯）'!$C$6:$K$35,9,FALSE))</f>
        <v/>
      </c>
      <c r="W101" s="629" t="str">
        <f>IF(W100="","",VLOOKUP(W100,'[1]シフト記号表（勤務時間帯）'!$C$6:$K$35,9,FALSE))</f>
        <v/>
      </c>
      <c r="X101" s="629" t="str">
        <f>IF(X100="","",VLOOKUP(X100,'[1]シフト記号表（勤務時間帯）'!$C$6:$K$35,9,FALSE))</f>
        <v/>
      </c>
      <c r="Y101" s="630" t="str">
        <f>IF(Y100="","",VLOOKUP(Y100,'[1]シフト記号表（勤務時間帯）'!$C$6:$K$35,9,FALSE))</f>
        <v/>
      </c>
      <c r="Z101" s="628" t="str">
        <f>IF(Z100="","",VLOOKUP(Z100,'[1]シフト記号表（勤務時間帯）'!$C$6:$K$35,9,FALSE))</f>
        <v/>
      </c>
      <c r="AA101" s="629" t="str">
        <f>IF(AA100="","",VLOOKUP(AA100,'[1]シフト記号表（勤務時間帯）'!$C$6:$K$35,9,FALSE))</f>
        <v/>
      </c>
      <c r="AB101" s="629" t="str">
        <f>IF(AB100="","",VLOOKUP(AB100,'[1]シフト記号表（勤務時間帯）'!$C$6:$K$35,9,FALSE))</f>
        <v/>
      </c>
      <c r="AC101" s="629" t="str">
        <f>IF(AC100="","",VLOOKUP(AC100,'[1]シフト記号表（勤務時間帯）'!$C$6:$K$35,9,FALSE))</f>
        <v/>
      </c>
      <c r="AD101" s="629" t="str">
        <f>IF(AD100="","",VLOOKUP(AD100,'[1]シフト記号表（勤務時間帯）'!$C$6:$K$35,9,FALSE))</f>
        <v/>
      </c>
      <c r="AE101" s="629" t="str">
        <f>IF(AE100="","",VLOOKUP(AE100,'[1]シフト記号表（勤務時間帯）'!$C$6:$K$35,9,FALSE))</f>
        <v/>
      </c>
      <c r="AF101" s="630" t="str">
        <f>IF(AF100="","",VLOOKUP(AF100,'[1]シフト記号表（勤務時間帯）'!$C$6:$K$35,9,FALSE))</f>
        <v/>
      </c>
      <c r="AG101" s="628" t="str">
        <f>IF(AG100="","",VLOOKUP(AG100,'[1]シフト記号表（勤務時間帯）'!$C$6:$K$35,9,FALSE))</f>
        <v/>
      </c>
      <c r="AH101" s="629" t="str">
        <f>IF(AH100="","",VLOOKUP(AH100,'[1]シフト記号表（勤務時間帯）'!$C$6:$K$35,9,FALSE))</f>
        <v/>
      </c>
      <c r="AI101" s="629" t="str">
        <f>IF(AI100="","",VLOOKUP(AI100,'[1]シフト記号表（勤務時間帯）'!$C$6:$K$35,9,FALSE))</f>
        <v/>
      </c>
      <c r="AJ101" s="629" t="str">
        <f>IF(AJ100="","",VLOOKUP(AJ100,'[1]シフト記号表（勤務時間帯）'!$C$6:$K$35,9,FALSE))</f>
        <v/>
      </c>
      <c r="AK101" s="629" t="str">
        <f>IF(AK100="","",VLOOKUP(AK100,'[1]シフト記号表（勤務時間帯）'!$C$6:$K$35,9,FALSE))</f>
        <v/>
      </c>
      <c r="AL101" s="629" t="str">
        <f>IF(AL100="","",VLOOKUP(AL100,'[1]シフト記号表（勤務時間帯）'!$C$6:$K$35,9,FALSE))</f>
        <v/>
      </c>
      <c r="AM101" s="630" t="str">
        <f>IF(AM100="","",VLOOKUP(AM100,'[1]シフト記号表（勤務時間帯）'!$C$6:$K$35,9,FALSE))</f>
        <v/>
      </c>
      <c r="AN101" s="628" t="str">
        <f>IF(AN100="","",VLOOKUP(AN100,'[1]シフト記号表（勤務時間帯）'!$C$6:$K$35,9,FALSE))</f>
        <v/>
      </c>
      <c r="AO101" s="629" t="str">
        <f>IF(AO100="","",VLOOKUP(AO100,'[1]シフト記号表（勤務時間帯）'!$C$6:$K$35,9,FALSE))</f>
        <v/>
      </c>
      <c r="AP101" s="629" t="str">
        <f>IF(AP100="","",VLOOKUP(AP100,'[1]シフト記号表（勤務時間帯）'!$C$6:$K$35,9,FALSE))</f>
        <v/>
      </c>
      <c r="AQ101" s="629" t="str">
        <f>IF(AQ100="","",VLOOKUP(AQ100,'[1]シフト記号表（勤務時間帯）'!$C$6:$K$35,9,FALSE))</f>
        <v/>
      </c>
      <c r="AR101" s="629" t="str">
        <f>IF(AR100="","",VLOOKUP(AR100,'[1]シフト記号表（勤務時間帯）'!$C$6:$K$35,9,FALSE))</f>
        <v/>
      </c>
      <c r="AS101" s="629" t="str">
        <f>IF(AS100="","",VLOOKUP(AS100,'[1]シフト記号表（勤務時間帯）'!$C$6:$K$35,9,FALSE))</f>
        <v/>
      </c>
      <c r="AT101" s="630" t="str">
        <f>IF(AT100="","",VLOOKUP(AT100,'[1]シフト記号表（勤務時間帯）'!$C$6:$K$35,9,FALSE))</f>
        <v/>
      </c>
      <c r="AU101" s="628" t="str">
        <f>IF(AU100="","",VLOOKUP(AU100,'[1]シフト記号表（勤務時間帯）'!$C$6:$K$35,9,FALSE))</f>
        <v/>
      </c>
      <c r="AV101" s="629" t="str">
        <f>IF(AV100="","",VLOOKUP(AV100,'[1]シフト記号表（勤務時間帯）'!$C$6:$K$35,9,FALSE))</f>
        <v/>
      </c>
      <c r="AW101" s="629" t="str">
        <f>IF(AW100="","",VLOOKUP(AW100,'[1]シフト記号表（勤務時間帯）'!$C$6:$K$35,9,FALSE))</f>
        <v/>
      </c>
      <c r="AX101" s="1820">
        <f>IF($BB$3="４週",SUM(S101:AT101),IF($BB$3="暦月",SUM(S101:AW101),""))</f>
        <v>0</v>
      </c>
      <c r="AY101" s="1821"/>
      <c r="AZ101" s="1822">
        <f>IF($BB$3="４週",AX101/4,IF($BB$3="暦月",'勤務体制（100名）'!AX101/('勤務体制（100名）'!$BB$8/7),""))</f>
        <v>0</v>
      </c>
      <c r="BA101" s="1823"/>
      <c r="BB101" s="1877"/>
      <c r="BC101" s="1772"/>
      <c r="BD101" s="1772"/>
      <c r="BE101" s="1772"/>
      <c r="BF101" s="1773"/>
    </row>
    <row r="102" spans="2:58" ht="20.25" customHeight="1" x14ac:dyDescent="0.2">
      <c r="B102" s="1750"/>
      <c r="C102" s="1859"/>
      <c r="D102" s="1860"/>
      <c r="E102" s="1861"/>
      <c r="F102" s="693">
        <f>C100</f>
        <v>0</v>
      </c>
      <c r="G102" s="1835"/>
      <c r="H102" s="1765"/>
      <c r="I102" s="1766"/>
      <c r="J102" s="1766"/>
      <c r="K102" s="1767"/>
      <c r="L102" s="1840"/>
      <c r="M102" s="1841"/>
      <c r="N102" s="1841"/>
      <c r="O102" s="1842"/>
      <c r="P102" s="1824" t="s">
        <v>1137</v>
      </c>
      <c r="Q102" s="1825"/>
      <c r="R102" s="1826"/>
      <c r="S102" s="632" t="str">
        <f>IF(S100="","",VLOOKUP(S100,'[1]シフト記号表（勤務時間帯）'!$C$6:$U$35,19,FALSE))</f>
        <v/>
      </c>
      <c r="T102" s="633" t="str">
        <f>IF(T100="","",VLOOKUP(T100,'[1]シフト記号表（勤務時間帯）'!$C$6:$U$35,19,FALSE))</f>
        <v/>
      </c>
      <c r="U102" s="633" t="str">
        <f>IF(U100="","",VLOOKUP(U100,'[1]シフト記号表（勤務時間帯）'!$C$6:$U$35,19,FALSE))</f>
        <v/>
      </c>
      <c r="V102" s="633" t="str">
        <f>IF(V100="","",VLOOKUP(V100,'[1]シフト記号表（勤務時間帯）'!$C$6:$U$35,19,FALSE))</f>
        <v/>
      </c>
      <c r="W102" s="633" t="str">
        <f>IF(W100="","",VLOOKUP(W100,'[1]シフト記号表（勤務時間帯）'!$C$6:$U$35,19,FALSE))</f>
        <v/>
      </c>
      <c r="X102" s="633" t="str">
        <f>IF(X100="","",VLOOKUP(X100,'[1]シフト記号表（勤務時間帯）'!$C$6:$U$35,19,FALSE))</f>
        <v/>
      </c>
      <c r="Y102" s="634" t="str">
        <f>IF(Y100="","",VLOOKUP(Y100,'[1]シフト記号表（勤務時間帯）'!$C$6:$U$35,19,FALSE))</f>
        <v/>
      </c>
      <c r="Z102" s="632" t="str">
        <f>IF(Z100="","",VLOOKUP(Z100,'[1]シフト記号表（勤務時間帯）'!$C$6:$U$35,19,FALSE))</f>
        <v/>
      </c>
      <c r="AA102" s="633" t="str">
        <f>IF(AA100="","",VLOOKUP(AA100,'[1]シフト記号表（勤務時間帯）'!$C$6:$U$35,19,FALSE))</f>
        <v/>
      </c>
      <c r="AB102" s="633" t="str">
        <f>IF(AB100="","",VLOOKUP(AB100,'[1]シフト記号表（勤務時間帯）'!$C$6:$U$35,19,FALSE))</f>
        <v/>
      </c>
      <c r="AC102" s="633" t="str">
        <f>IF(AC100="","",VLOOKUP(AC100,'[1]シフト記号表（勤務時間帯）'!$C$6:$U$35,19,FALSE))</f>
        <v/>
      </c>
      <c r="AD102" s="633" t="str">
        <f>IF(AD100="","",VLOOKUP(AD100,'[1]シフト記号表（勤務時間帯）'!$C$6:$U$35,19,FALSE))</f>
        <v/>
      </c>
      <c r="AE102" s="633" t="str">
        <f>IF(AE100="","",VLOOKUP(AE100,'[1]シフト記号表（勤務時間帯）'!$C$6:$U$35,19,FALSE))</f>
        <v/>
      </c>
      <c r="AF102" s="634" t="str">
        <f>IF(AF100="","",VLOOKUP(AF100,'[1]シフト記号表（勤務時間帯）'!$C$6:$U$35,19,FALSE))</f>
        <v/>
      </c>
      <c r="AG102" s="632" t="str">
        <f>IF(AG100="","",VLOOKUP(AG100,'[1]シフト記号表（勤務時間帯）'!$C$6:$U$35,19,FALSE))</f>
        <v/>
      </c>
      <c r="AH102" s="633" t="str">
        <f>IF(AH100="","",VLOOKUP(AH100,'[1]シフト記号表（勤務時間帯）'!$C$6:$U$35,19,FALSE))</f>
        <v/>
      </c>
      <c r="AI102" s="633" t="str">
        <f>IF(AI100="","",VLOOKUP(AI100,'[1]シフト記号表（勤務時間帯）'!$C$6:$U$35,19,FALSE))</f>
        <v/>
      </c>
      <c r="AJ102" s="633" t="str">
        <f>IF(AJ100="","",VLOOKUP(AJ100,'[1]シフト記号表（勤務時間帯）'!$C$6:$U$35,19,FALSE))</f>
        <v/>
      </c>
      <c r="AK102" s="633" t="str">
        <f>IF(AK100="","",VLOOKUP(AK100,'[1]シフト記号表（勤務時間帯）'!$C$6:$U$35,19,FALSE))</f>
        <v/>
      </c>
      <c r="AL102" s="633" t="str">
        <f>IF(AL100="","",VLOOKUP(AL100,'[1]シフト記号表（勤務時間帯）'!$C$6:$U$35,19,FALSE))</f>
        <v/>
      </c>
      <c r="AM102" s="634" t="str">
        <f>IF(AM100="","",VLOOKUP(AM100,'[1]シフト記号表（勤務時間帯）'!$C$6:$U$35,19,FALSE))</f>
        <v/>
      </c>
      <c r="AN102" s="632" t="str">
        <f>IF(AN100="","",VLOOKUP(AN100,'[1]シフト記号表（勤務時間帯）'!$C$6:$U$35,19,FALSE))</f>
        <v/>
      </c>
      <c r="AO102" s="633" t="str">
        <f>IF(AO100="","",VLOOKUP(AO100,'[1]シフト記号表（勤務時間帯）'!$C$6:$U$35,19,FALSE))</f>
        <v/>
      </c>
      <c r="AP102" s="633" t="str">
        <f>IF(AP100="","",VLOOKUP(AP100,'[1]シフト記号表（勤務時間帯）'!$C$6:$U$35,19,FALSE))</f>
        <v/>
      </c>
      <c r="AQ102" s="633" t="str">
        <f>IF(AQ100="","",VLOOKUP(AQ100,'[1]シフト記号表（勤務時間帯）'!$C$6:$U$35,19,FALSE))</f>
        <v/>
      </c>
      <c r="AR102" s="633" t="str">
        <f>IF(AR100="","",VLOOKUP(AR100,'[1]シフト記号表（勤務時間帯）'!$C$6:$U$35,19,FALSE))</f>
        <v/>
      </c>
      <c r="AS102" s="633" t="str">
        <f>IF(AS100="","",VLOOKUP(AS100,'[1]シフト記号表（勤務時間帯）'!$C$6:$U$35,19,FALSE))</f>
        <v/>
      </c>
      <c r="AT102" s="634" t="str">
        <f>IF(AT100="","",VLOOKUP(AT100,'[1]シフト記号表（勤務時間帯）'!$C$6:$U$35,19,FALSE))</f>
        <v/>
      </c>
      <c r="AU102" s="632" t="str">
        <f>IF(AU100="","",VLOOKUP(AU100,'[1]シフト記号表（勤務時間帯）'!$C$6:$U$35,19,FALSE))</f>
        <v/>
      </c>
      <c r="AV102" s="633" t="str">
        <f>IF(AV100="","",VLOOKUP(AV100,'[1]シフト記号表（勤務時間帯）'!$C$6:$U$35,19,FALSE))</f>
        <v/>
      </c>
      <c r="AW102" s="633" t="str">
        <f>IF(AW100="","",VLOOKUP(AW100,'[1]シフト記号表（勤務時間帯）'!$C$6:$U$35,19,FALSE))</f>
        <v/>
      </c>
      <c r="AX102" s="1827">
        <f>IF($BB$3="４週",SUM(S102:AT102),IF($BB$3="暦月",SUM(S102:AW102),""))</f>
        <v>0</v>
      </c>
      <c r="AY102" s="1828"/>
      <c r="AZ102" s="1829">
        <f>IF($BB$3="４週",AX102/4,IF($BB$3="暦月",'勤務体制（100名）'!AX102/('勤務体制（100名）'!$BB$8/7),""))</f>
        <v>0</v>
      </c>
      <c r="BA102" s="1830"/>
      <c r="BB102" s="1878"/>
      <c r="BC102" s="1841"/>
      <c r="BD102" s="1841"/>
      <c r="BE102" s="1841"/>
      <c r="BF102" s="1842"/>
    </row>
    <row r="103" spans="2:58" ht="20.25" customHeight="1" x14ac:dyDescent="0.2">
      <c r="B103" s="1750">
        <f>B100+1</f>
        <v>28</v>
      </c>
      <c r="C103" s="1853"/>
      <c r="D103" s="1854"/>
      <c r="E103" s="1855"/>
      <c r="F103" s="635"/>
      <c r="G103" s="1834"/>
      <c r="H103" s="1836"/>
      <c r="I103" s="1766"/>
      <c r="J103" s="1766"/>
      <c r="K103" s="1767"/>
      <c r="L103" s="1837"/>
      <c r="M103" s="1838"/>
      <c r="N103" s="1838"/>
      <c r="O103" s="1839"/>
      <c r="P103" s="1843" t="s">
        <v>1135</v>
      </c>
      <c r="Q103" s="1844"/>
      <c r="R103" s="1845"/>
      <c r="S103" s="690"/>
      <c r="T103" s="691"/>
      <c r="U103" s="691"/>
      <c r="V103" s="691"/>
      <c r="W103" s="691"/>
      <c r="X103" s="691"/>
      <c r="Y103" s="692"/>
      <c r="Z103" s="690"/>
      <c r="AA103" s="691"/>
      <c r="AB103" s="691"/>
      <c r="AC103" s="691"/>
      <c r="AD103" s="691"/>
      <c r="AE103" s="691"/>
      <c r="AF103" s="692"/>
      <c r="AG103" s="690"/>
      <c r="AH103" s="691"/>
      <c r="AI103" s="691"/>
      <c r="AJ103" s="691"/>
      <c r="AK103" s="691"/>
      <c r="AL103" s="691"/>
      <c r="AM103" s="692"/>
      <c r="AN103" s="690"/>
      <c r="AO103" s="691"/>
      <c r="AP103" s="691"/>
      <c r="AQ103" s="691"/>
      <c r="AR103" s="691"/>
      <c r="AS103" s="691"/>
      <c r="AT103" s="692"/>
      <c r="AU103" s="690"/>
      <c r="AV103" s="691"/>
      <c r="AW103" s="691"/>
      <c r="AX103" s="1915"/>
      <c r="AY103" s="1916"/>
      <c r="AZ103" s="1917"/>
      <c r="BA103" s="1918"/>
      <c r="BB103" s="1876"/>
      <c r="BC103" s="1838"/>
      <c r="BD103" s="1838"/>
      <c r="BE103" s="1838"/>
      <c r="BF103" s="1839"/>
    </row>
    <row r="104" spans="2:58" ht="20.25" customHeight="1" x14ac:dyDescent="0.2">
      <c r="B104" s="1750"/>
      <c r="C104" s="1856"/>
      <c r="D104" s="1857"/>
      <c r="E104" s="1858"/>
      <c r="F104" s="627"/>
      <c r="G104" s="1761"/>
      <c r="H104" s="1765"/>
      <c r="I104" s="1766"/>
      <c r="J104" s="1766"/>
      <c r="K104" s="1767"/>
      <c r="L104" s="1771"/>
      <c r="M104" s="1772"/>
      <c r="N104" s="1772"/>
      <c r="O104" s="1773"/>
      <c r="P104" s="1817" t="s">
        <v>1136</v>
      </c>
      <c r="Q104" s="1818"/>
      <c r="R104" s="1819"/>
      <c r="S104" s="628" t="str">
        <f>IF(S103="","",VLOOKUP(S103,'[1]シフト記号表（勤務時間帯）'!$C$6:$K$35,9,FALSE))</f>
        <v/>
      </c>
      <c r="T104" s="629" t="str">
        <f>IF(T103="","",VLOOKUP(T103,'[1]シフト記号表（勤務時間帯）'!$C$6:$K$35,9,FALSE))</f>
        <v/>
      </c>
      <c r="U104" s="629" t="str">
        <f>IF(U103="","",VLOOKUP(U103,'[1]シフト記号表（勤務時間帯）'!$C$6:$K$35,9,FALSE))</f>
        <v/>
      </c>
      <c r="V104" s="629" t="str">
        <f>IF(V103="","",VLOOKUP(V103,'[1]シフト記号表（勤務時間帯）'!$C$6:$K$35,9,FALSE))</f>
        <v/>
      </c>
      <c r="W104" s="629" t="str">
        <f>IF(W103="","",VLOOKUP(W103,'[1]シフト記号表（勤務時間帯）'!$C$6:$K$35,9,FALSE))</f>
        <v/>
      </c>
      <c r="X104" s="629" t="str">
        <f>IF(X103="","",VLOOKUP(X103,'[1]シフト記号表（勤務時間帯）'!$C$6:$K$35,9,FALSE))</f>
        <v/>
      </c>
      <c r="Y104" s="630" t="str">
        <f>IF(Y103="","",VLOOKUP(Y103,'[1]シフト記号表（勤務時間帯）'!$C$6:$K$35,9,FALSE))</f>
        <v/>
      </c>
      <c r="Z104" s="628" t="str">
        <f>IF(Z103="","",VLOOKUP(Z103,'[1]シフト記号表（勤務時間帯）'!$C$6:$K$35,9,FALSE))</f>
        <v/>
      </c>
      <c r="AA104" s="629" t="str">
        <f>IF(AA103="","",VLOOKUP(AA103,'[1]シフト記号表（勤務時間帯）'!$C$6:$K$35,9,FALSE))</f>
        <v/>
      </c>
      <c r="AB104" s="629" t="str">
        <f>IF(AB103="","",VLOOKUP(AB103,'[1]シフト記号表（勤務時間帯）'!$C$6:$K$35,9,FALSE))</f>
        <v/>
      </c>
      <c r="AC104" s="629" t="str">
        <f>IF(AC103="","",VLOOKUP(AC103,'[1]シフト記号表（勤務時間帯）'!$C$6:$K$35,9,FALSE))</f>
        <v/>
      </c>
      <c r="AD104" s="629" t="str">
        <f>IF(AD103="","",VLOOKUP(AD103,'[1]シフト記号表（勤務時間帯）'!$C$6:$K$35,9,FALSE))</f>
        <v/>
      </c>
      <c r="AE104" s="629" t="str">
        <f>IF(AE103="","",VLOOKUP(AE103,'[1]シフト記号表（勤務時間帯）'!$C$6:$K$35,9,FALSE))</f>
        <v/>
      </c>
      <c r="AF104" s="630" t="str">
        <f>IF(AF103="","",VLOOKUP(AF103,'[1]シフト記号表（勤務時間帯）'!$C$6:$K$35,9,FALSE))</f>
        <v/>
      </c>
      <c r="AG104" s="628" t="str">
        <f>IF(AG103="","",VLOOKUP(AG103,'[1]シフト記号表（勤務時間帯）'!$C$6:$K$35,9,FALSE))</f>
        <v/>
      </c>
      <c r="AH104" s="629" t="str">
        <f>IF(AH103="","",VLOOKUP(AH103,'[1]シフト記号表（勤務時間帯）'!$C$6:$K$35,9,FALSE))</f>
        <v/>
      </c>
      <c r="AI104" s="629" t="str">
        <f>IF(AI103="","",VLOOKUP(AI103,'[1]シフト記号表（勤務時間帯）'!$C$6:$K$35,9,FALSE))</f>
        <v/>
      </c>
      <c r="AJ104" s="629" t="str">
        <f>IF(AJ103="","",VLOOKUP(AJ103,'[1]シフト記号表（勤務時間帯）'!$C$6:$K$35,9,FALSE))</f>
        <v/>
      </c>
      <c r="AK104" s="629" t="str">
        <f>IF(AK103="","",VLOOKUP(AK103,'[1]シフト記号表（勤務時間帯）'!$C$6:$K$35,9,FALSE))</f>
        <v/>
      </c>
      <c r="AL104" s="629" t="str">
        <f>IF(AL103="","",VLOOKUP(AL103,'[1]シフト記号表（勤務時間帯）'!$C$6:$K$35,9,FALSE))</f>
        <v/>
      </c>
      <c r="AM104" s="630" t="str">
        <f>IF(AM103="","",VLOOKUP(AM103,'[1]シフト記号表（勤務時間帯）'!$C$6:$K$35,9,FALSE))</f>
        <v/>
      </c>
      <c r="AN104" s="628" t="str">
        <f>IF(AN103="","",VLOOKUP(AN103,'[1]シフト記号表（勤務時間帯）'!$C$6:$K$35,9,FALSE))</f>
        <v/>
      </c>
      <c r="AO104" s="629" t="str">
        <f>IF(AO103="","",VLOOKUP(AO103,'[1]シフト記号表（勤務時間帯）'!$C$6:$K$35,9,FALSE))</f>
        <v/>
      </c>
      <c r="AP104" s="629" t="str">
        <f>IF(AP103="","",VLOOKUP(AP103,'[1]シフト記号表（勤務時間帯）'!$C$6:$K$35,9,FALSE))</f>
        <v/>
      </c>
      <c r="AQ104" s="629" t="str">
        <f>IF(AQ103="","",VLOOKUP(AQ103,'[1]シフト記号表（勤務時間帯）'!$C$6:$K$35,9,FALSE))</f>
        <v/>
      </c>
      <c r="AR104" s="629" t="str">
        <f>IF(AR103="","",VLOOKUP(AR103,'[1]シフト記号表（勤務時間帯）'!$C$6:$K$35,9,FALSE))</f>
        <v/>
      </c>
      <c r="AS104" s="629" t="str">
        <f>IF(AS103="","",VLOOKUP(AS103,'[1]シフト記号表（勤務時間帯）'!$C$6:$K$35,9,FALSE))</f>
        <v/>
      </c>
      <c r="AT104" s="630" t="str">
        <f>IF(AT103="","",VLOOKUP(AT103,'[1]シフト記号表（勤務時間帯）'!$C$6:$K$35,9,FALSE))</f>
        <v/>
      </c>
      <c r="AU104" s="628" t="str">
        <f>IF(AU103="","",VLOOKUP(AU103,'[1]シフト記号表（勤務時間帯）'!$C$6:$K$35,9,FALSE))</f>
        <v/>
      </c>
      <c r="AV104" s="629" t="str">
        <f>IF(AV103="","",VLOOKUP(AV103,'[1]シフト記号表（勤務時間帯）'!$C$6:$K$35,9,FALSE))</f>
        <v/>
      </c>
      <c r="AW104" s="629" t="str">
        <f>IF(AW103="","",VLOOKUP(AW103,'[1]シフト記号表（勤務時間帯）'!$C$6:$K$35,9,FALSE))</f>
        <v/>
      </c>
      <c r="AX104" s="1820">
        <f>IF($BB$3="４週",SUM(S104:AT104),IF($BB$3="暦月",SUM(S104:AW104),""))</f>
        <v>0</v>
      </c>
      <c r="AY104" s="1821"/>
      <c r="AZ104" s="1822">
        <f>IF($BB$3="４週",AX104/4,IF($BB$3="暦月",'勤務体制（100名）'!AX104/('勤務体制（100名）'!$BB$8/7),""))</f>
        <v>0</v>
      </c>
      <c r="BA104" s="1823"/>
      <c r="BB104" s="1877"/>
      <c r="BC104" s="1772"/>
      <c r="BD104" s="1772"/>
      <c r="BE104" s="1772"/>
      <c r="BF104" s="1773"/>
    </row>
    <row r="105" spans="2:58" ht="20.25" customHeight="1" x14ac:dyDescent="0.2">
      <c r="B105" s="1750"/>
      <c r="C105" s="1859"/>
      <c r="D105" s="1860"/>
      <c r="E105" s="1861"/>
      <c r="F105" s="693">
        <f>C103</f>
        <v>0</v>
      </c>
      <c r="G105" s="1835"/>
      <c r="H105" s="1765"/>
      <c r="I105" s="1766"/>
      <c r="J105" s="1766"/>
      <c r="K105" s="1767"/>
      <c r="L105" s="1840"/>
      <c r="M105" s="1841"/>
      <c r="N105" s="1841"/>
      <c r="O105" s="1842"/>
      <c r="P105" s="1824" t="s">
        <v>1137</v>
      </c>
      <c r="Q105" s="1825"/>
      <c r="R105" s="1826"/>
      <c r="S105" s="632" t="str">
        <f>IF(S103="","",VLOOKUP(S103,'[1]シフト記号表（勤務時間帯）'!$C$6:$U$35,19,FALSE))</f>
        <v/>
      </c>
      <c r="T105" s="633" t="str">
        <f>IF(T103="","",VLOOKUP(T103,'[1]シフト記号表（勤務時間帯）'!$C$6:$U$35,19,FALSE))</f>
        <v/>
      </c>
      <c r="U105" s="633" t="str">
        <f>IF(U103="","",VLOOKUP(U103,'[1]シフト記号表（勤務時間帯）'!$C$6:$U$35,19,FALSE))</f>
        <v/>
      </c>
      <c r="V105" s="633" t="str">
        <f>IF(V103="","",VLOOKUP(V103,'[1]シフト記号表（勤務時間帯）'!$C$6:$U$35,19,FALSE))</f>
        <v/>
      </c>
      <c r="W105" s="633" t="str">
        <f>IF(W103="","",VLOOKUP(W103,'[1]シフト記号表（勤務時間帯）'!$C$6:$U$35,19,FALSE))</f>
        <v/>
      </c>
      <c r="X105" s="633" t="str">
        <f>IF(X103="","",VLOOKUP(X103,'[1]シフト記号表（勤務時間帯）'!$C$6:$U$35,19,FALSE))</f>
        <v/>
      </c>
      <c r="Y105" s="634" t="str">
        <f>IF(Y103="","",VLOOKUP(Y103,'[1]シフト記号表（勤務時間帯）'!$C$6:$U$35,19,FALSE))</f>
        <v/>
      </c>
      <c r="Z105" s="632" t="str">
        <f>IF(Z103="","",VLOOKUP(Z103,'[1]シフト記号表（勤務時間帯）'!$C$6:$U$35,19,FALSE))</f>
        <v/>
      </c>
      <c r="AA105" s="633" t="str">
        <f>IF(AA103="","",VLOOKUP(AA103,'[1]シフト記号表（勤務時間帯）'!$C$6:$U$35,19,FALSE))</f>
        <v/>
      </c>
      <c r="AB105" s="633" t="str">
        <f>IF(AB103="","",VLOOKUP(AB103,'[1]シフト記号表（勤務時間帯）'!$C$6:$U$35,19,FALSE))</f>
        <v/>
      </c>
      <c r="AC105" s="633" t="str">
        <f>IF(AC103="","",VLOOKUP(AC103,'[1]シフト記号表（勤務時間帯）'!$C$6:$U$35,19,FALSE))</f>
        <v/>
      </c>
      <c r="AD105" s="633" t="str">
        <f>IF(AD103="","",VLOOKUP(AD103,'[1]シフト記号表（勤務時間帯）'!$C$6:$U$35,19,FALSE))</f>
        <v/>
      </c>
      <c r="AE105" s="633" t="str">
        <f>IF(AE103="","",VLOOKUP(AE103,'[1]シフト記号表（勤務時間帯）'!$C$6:$U$35,19,FALSE))</f>
        <v/>
      </c>
      <c r="AF105" s="634" t="str">
        <f>IF(AF103="","",VLOOKUP(AF103,'[1]シフト記号表（勤務時間帯）'!$C$6:$U$35,19,FALSE))</f>
        <v/>
      </c>
      <c r="AG105" s="632" t="str">
        <f>IF(AG103="","",VLOOKUP(AG103,'[1]シフト記号表（勤務時間帯）'!$C$6:$U$35,19,FALSE))</f>
        <v/>
      </c>
      <c r="AH105" s="633" t="str">
        <f>IF(AH103="","",VLOOKUP(AH103,'[1]シフト記号表（勤務時間帯）'!$C$6:$U$35,19,FALSE))</f>
        <v/>
      </c>
      <c r="AI105" s="633" t="str">
        <f>IF(AI103="","",VLOOKUP(AI103,'[1]シフト記号表（勤務時間帯）'!$C$6:$U$35,19,FALSE))</f>
        <v/>
      </c>
      <c r="AJ105" s="633" t="str">
        <f>IF(AJ103="","",VLOOKUP(AJ103,'[1]シフト記号表（勤務時間帯）'!$C$6:$U$35,19,FALSE))</f>
        <v/>
      </c>
      <c r="AK105" s="633" t="str">
        <f>IF(AK103="","",VLOOKUP(AK103,'[1]シフト記号表（勤務時間帯）'!$C$6:$U$35,19,FALSE))</f>
        <v/>
      </c>
      <c r="AL105" s="633" t="str">
        <f>IF(AL103="","",VLOOKUP(AL103,'[1]シフト記号表（勤務時間帯）'!$C$6:$U$35,19,FALSE))</f>
        <v/>
      </c>
      <c r="AM105" s="634" t="str">
        <f>IF(AM103="","",VLOOKUP(AM103,'[1]シフト記号表（勤務時間帯）'!$C$6:$U$35,19,FALSE))</f>
        <v/>
      </c>
      <c r="AN105" s="632" t="str">
        <f>IF(AN103="","",VLOOKUP(AN103,'[1]シフト記号表（勤務時間帯）'!$C$6:$U$35,19,FALSE))</f>
        <v/>
      </c>
      <c r="AO105" s="633" t="str">
        <f>IF(AO103="","",VLOOKUP(AO103,'[1]シフト記号表（勤務時間帯）'!$C$6:$U$35,19,FALSE))</f>
        <v/>
      </c>
      <c r="AP105" s="633" t="str">
        <f>IF(AP103="","",VLOOKUP(AP103,'[1]シフト記号表（勤務時間帯）'!$C$6:$U$35,19,FALSE))</f>
        <v/>
      </c>
      <c r="AQ105" s="633" t="str">
        <f>IF(AQ103="","",VLOOKUP(AQ103,'[1]シフト記号表（勤務時間帯）'!$C$6:$U$35,19,FALSE))</f>
        <v/>
      </c>
      <c r="AR105" s="633" t="str">
        <f>IF(AR103="","",VLOOKUP(AR103,'[1]シフト記号表（勤務時間帯）'!$C$6:$U$35,19,FALSE))</f>
        <v/>
      </c>
      <c r="AS105" s="633" t="str">
        <f>IF(AS103="","",VLOOKUP(AS103,'[1]シフト記号表（勤務時間帯）'!$C$6:$U$35,19,FALSE))</f>
        <v/>
      </c>
      <c r="AT105" s="634" t="str">
        <f>IF(AT103="","",VLOOKUP(AT103,'[1]シフト記号表（勤務時間帯）'!$C$6:$U$35,19,FALSE))</f>
        <v/>
      </c>
      <c r="AU105" s="632" t="str">
        <f>IF(AU103="","",VLOOKUP(AU103,'[1]シフト記号表（勤務時間帯）'!$C$6:$U$35,19,FALSE))</f>
        <v/>
      </c>
      <c r="AV105" s="633" t="str">
        <f>IF(AV103="","",VLOOKUP(AV103,'[1]シフト記号表（勤務時間帯）'!$C$6:$U$35,19,FALSE))</f>
        <v/>
      </c>
      <c r="AW105" s="633" t="str">
        <f>IF(AW103="","",VLOOKUP(AW103,'[1]シフト記号表（勤務時間帯）'!$C$6:$U$35,19,FALSE))</f>
        <v/>
      </c>
      <c r="AX105" s="1827">
        <f>IF($BB$3="４週",SUM(S105:AT105),IF($BB$3="暦月",SUM(S105:AW105),""))</f>
        <v>0</v>
      </c>
      <c r="AY105" s="1828"/>
      <c r="AZ105" s="1829">
        <f>IF($BB$3="４週",AX105/4,IF($BB$3="暦月",'勤務体制（100名）'!AX105/('勤務体制（100名）'!$BB$8/7),""))</f>
        <v>0</v>
      </c>
      <c r="BA105" s="1830"/>
      <c r="BB105" s="1878"/>
      <c r="BC105" s="1841"/>
      <c r="BD105" s="1841"/>
      <c r="BE105" s="1841"/>
      <c r="BF105" s="1842"/>
    </row>
    <row r="106" spans="2:58" ht="20.25" customHeight="1" x14ac:dyDescent="0.2">
      <c r="B106" s="1750">
        <f>B103+1</f>
        <v>29</v>
      </c>
      <c r="C106" s="1853"/>
      <c r="D106" s="1854"/>
      <c r="E106" s="1855"/>
      <c r="F106" s="635"/>
      <c r="G106" s="1834"/>
      <c r="H106" s="1836"/>
      <c r="I106" s="1766"/>
      <c r="J106" s="1766"/>
      <c r="K106" s="1767"/>
      <c r="L106" s="1837"/>
      <c r="M106" s="1838"/>
      <c r="N106" s="1838"/>
      <c r="O106" s="1839"/>
      <c r="P106" s="1843" t="s">
        <v>1135</v>
      </c>
      <c r="Q106" s="1844"/>
      <c r="R106" s="1845"/>
      <c r="S106" s="690"/>
      <c r="T106" s="691"/>
      <c r="U106" s="691"/>
      <c r="V106" s="691"/>
      <c r="W106" s="691"/>
      <c r="X106" s="691"/>
      <c r="Y106" s="692"/>
      <c r="Z106" s="690"/>
      <c r="AA106" s="691"/>
      <c r="AB106" s="691"/>
      <c r="AC106" s="691"/>
      <c r="AD106" s="691"/>
      <c r="AE106" s="691"/>
      <c r="AF106" s="692"/>
      <c r="AG106" s="690"/>
      <c r="AH106" s="691"/>
      <c r="AI106" s="691"/>
      <c r="AJ106" s="691"/>
      <c r="AK106" s="691"/>
      <c r="AL106" s="691"/>
      <c r="AM106" s="692"/>
      <c r="AN106" s="690"/>
      <c r="AO106" s="691"/>
      <c r="AP106" s="691"/>
      <c r="AQ106" s="691"/>
      <c r="AR106" s="691"/>
      <c r="AS106" s="691"/>
      <c r="AT106" s="692"/>
      <c r="AU106" s="690"/>
      <c r="AV106" s="691"/>
      <c r="AW106" s="691"/>
      <c r="AX106" s="1915"/>
      <c r="AY106" s="1916"/>
      <c r="AZ106" s="1917"/>
      <c r="BA106" s="1918"/>
      <c r="BB106" s="1876"/>
      <c r="BC106" s="1838"/>
      <c r="BD106" s="1838"/>
      <c r="BE106" s="1838"/>
      <c r="BF106" s="1839"/>
    </row>
    <row r="107" spans="2:58" ht="20.25" customHeight="1" x14ac:dyDescent="0.2">
      <c r="B107" s="1750"/>
      <c r="C107" s="1856"/>
      <c r="D107" s="1857"/>
      <c r="E107" s="1858"/>
      <c r="F107" s="627"/>
      <c r="G107" s="1761"/>
      <c r="H107" s="1765"/>
      <c r="I107" s="1766"/>
      <c r="J107" s="1766"/>
      <c r="K107" s="1767"/>
      <c r="L107" s="1771"/>
      <c r="M107" s="1772"/>
      <c r="N107" s="1772"/>
      <c r="O107" s="1773"/>
      <c r="P107" s="1817" t="s">
        <v>1136</v>
      </c>
      <c r="Q107" s="1818"/>
      <c r="R107" s="1819"/>
      <c r="S107" s="628" t="str">
        <f>IF(S106="","",VLOOKUP(S106,'[1]シフト記号表（勤務時間帯）'!$C$6:$K$35,9,FALSE))</f>
        <v/>
      </c>
      <c r="T107" s="629" t="str">
        <f>IF(T106="","",VLOOKUP(T106,'[1]シフト記号表（勤務時間帯）'!$C$6:$K$35,9,FALSE))</f>
        <v/>
      </c>
      <c r="U107" s="629" t="str">
        <f>IF(U106="","",VLOOKUP(U106,'[1]シフト記号表（勤務時間帯）'!$C$6:$K$35,9,FALSE))</f>
        <v/>
      </c>
      <c r="V107" s="629" t="str">
        <f>IF(V106="","",VLOOKUP(V106,'[1]シフト記号表（勤務時間帯）'!$C$6:$K$35,9,FALSE))</f>
        <v/>
      </c>
      <c r="W107" s="629" t="str">
        <f>IF(W106="","",VLOOKUP(W106,'[1]シフト記号表（勤務時間帯）'!$C$6:$K$35,9,FALSE))</f>
        <v/>
      </c>
      <c r="X107" s="629" t="str">
        <f>IF(X106="","",VLOOKUP(X106,'[1]シフト記号表（勤務時間帯）'!$C$6:$K$35,9,FALSE))</f>
        <v/>
      </c>
      <c r="Y107" s="630" t="str">
        <f>IF(Y106="","",VLOOKUP(Y106,'[1]シフト記号表（勤務時間帯）'!$C$6:$K$35,9,FALSE))</f>
        <v/>
      </c>
      <c r="Z107" s="628" t="str">
        <f>IF(Z106="","",VLOOKUP(Z106,'[1]シフト記号表（勤務時間帯）'!$C$6:$K$35,9,FALSE))</f>
        <v/>
      </c>
      <c r="AA107" s="629" t="str">
        <f>IF(AA106="","",VLOOKUP(AA106,'[1]シフト記号表（勤務時間帯）'!$C$6:$K$35,9,FALSE))</f>
        <v/>
      </c>
      <c r="AB107" s="629" t="str">
        <f>IF(AB106="","",VLOOKUP(AB106,'[1]シフト記号表（勤務時間帯）'!$C$6:$K$35,9,FALSE))</f>
        <v/>
      </c>
      <c r="AC107" s="629" t="str">
        <f>IF(AC106="","",VLOOKUP(AC106,'[1]シフト記号表（勤務時間帯）'!$C$6:$K$35,9,FALSE))</f>
        <v/>
      </c>
      <c r="AD107" s="629" t="str">
        <f>IF(AD106="","",VLOOKUP(AD106,'[1]シフト記号表（勤務時間帯）'!$C$6:$K$35,9,FALSE))</f>
        <v/>
      </c>
      <c r="AE107" s="629" t="str">
        <f>IF(AE106="","",VLOOKUP(AE106,'[1]シフト記号表（勤務時間帯）'!$C$6:$K$35,9,FALSE))</f>
        <v/>
      </c>
      <c r="AF107" s="630" t="str">
        <f>IF(AF106="","",VLOOKUP(AF106,'[1]シフト記号表（勤務時間帯）'!$C$6:$K$35,9,FALSE))</f>
        <v/>
      </c>
      <c r="AG107" s="628" t="str">
        <f>IF(AG106="","",VLOOKUP(AG106,'[1]シフト記号表（勤務時間帯）'!$C$6:$K$35,9,FALSE))</f>
        <v/>
      </c>
      <c r="AH107" s="629" t="str">
        <f>IF(AH106="","",VLOOKUP(AH106,'[1]シフト記号表（勤務時間帯）'!$C$6:$K$35,9,FALSE))</f>
        <v/>
      </c>
      <c r="AI107" s="629" t="str">
        <f>IF(AI106="","",VLOOKUP(AI106,'[1]シフト記号表（勤務時間帯）'!$C$6:$K$35,9,FALSE))</f>
        <v/>
      </c>
      <c r="AJ107" s="629" t="str">
        <f>IF(AJ106="","",VLOOKUP(AJ106,'[1]シフト記号表（勤務時間帯）'!$C$6:$K$35,9,FALSE))</f>
        <v/>
      </c>
      <c r="AK107" s="629" t="str">
        <f>IF(AK106="","",VLOOKUP(AK106,'[1]シフト記号表（勤務時間帯）'!$C$6:$K$35,9,FALSE))</f>
        <v/>
      </c>
      <c r="AL107" s="629" t="str">
        <f>IF(AL106="","",VLOOKUP(AL106,'[1]シフト記号表（勤務時間帯）'!$C$6:$K$35,9,FALSE))</f>
        <v/>
      </c>
      <c r="AM107" s="630" t="str">
        <f>IF(AM106="","",VLOOKUP(AM106,'[1]シフト記号表（勤務時間帯）'!$C$6:$K$35,9,FALSE))</f>
        <v/>
      </c>
      <c r="AN107" s="628" t="str">
        <f>IF(AN106="","",VLOOKUP(AN106,'[1]シフト記号表（勤務時間帯）'!$C$6:$K$35,9,FALSE))</f>
        <v/>
      </c>
      <c r="AO107" s="629" t="str">
        <f>IF(AO106="","",VLOOKUP(AO106,'[1]シフト記号表（勤務時間帯）'!$C$6:$K$35,9,FALSE))</f>
        <v/>
      </c>
      <c r="AP107" s="629" t="str">
        <f>IF(AP106="","",VLOOKUP(AP106,'[1]シフト記号表（勤務時間帯）'!$C$6:$K$35,9,FALSE))</f>
        <v/>
      </c>
      <c r="AQ107" s="629" t="str">
        <f>IF(AQ106="","",VLOOKUP(AQ106,'[1]シフト記号表（勤務時間帯）'!$C$6:$K$35,9,FALSE))</f>
        <v/>
      </c>
      <c r="AR107" s="629" t="str">
        <f>IF(AR106="","",VLOOKUP(AR106,'[1]シフト記号表（勤務時間帯）'!$C$6:$K$35,9,FALSE))</f>
        <v/>
      </c>
      <c r="AS107" s="629" t="str">
        <f>IF(AS106="","",VLOOKUP(AS106,'[1]シフト記号表（勤務時間帯）'!$C$6:$K$35,9,FALSE))</f>
        <v/>
      </c>
      <c r="AT107" s="630" t="str">
        <f>IF(AT106="","",VLOOKUP(AT106,'[1]シフト記号表（勤務時間帯）'!$C$6:$K$35,9,FALSE))</f>
        <v/>
      </c>
      <c r="AU107" s="628" t="str">
        <f>IF(AU106="","",VLOOKUP(AU106,'[1]シフト記号表（勤務時間帯）'!$C$6:$K$35,9,FALSE))</f>
        <v/>
      </c>
      <c r="AV107" s="629" t="str">
        <f>IF(AV106="","",VLOOKUP(AV106,'[1]シフト記号表（勤務時間帯）'!$C$6:$K$35,9,FALSE))</f>
        <v/>
      </c>
      <c r="AW107" s="629" t="str">
        <f>IF(AW106="","",VLOOKUP(AW106,'[1]シフト記号表（勤務時間帯）'!$C$6:$K$35,9,FALSE))</f>
        <v/>
      </c>
      <c r="AX107" s="1820">
        <f>IF($BB$3="４週",SUM(S107:AT107),IF($BB$3="暦月",SUM(S107:AW107),""))</f>
        <v>0</v>
      </c>
      <c r="AY107" s="1821"/>
      <c r="AZ107" s="1822">
        <f>IF($BB$3="４週",AX107/4,IF($BB$3="暦月",'勤務体制（100名）'!AX107/('勤務体制（100名）'!$BB$8/7),""))</f>
        <v>0</v>
      </c>
      <c r="BA107" s="1823"/>
      <c r="BB107" s="1877"/>
      <c r="BC107" s="1772"/>
      <c r="BD107" s="1772"/>
      <c r="BE107" s="1772"/>
      <c r="BF107" s="1773"/>
    </row>
    <row r="108" spans="2:58" ht="20.25" customHeight="1" x14ac:dyDescent="0.2">
      <c r="B108" s="1750"/>
      <c r="C108" s="1859"/>
      <c r="D108" s="1860"/>
      <c r="E108" s="1861"/>
      <c r="F108" s="693">
        <f>C106</f>
        <v>0</v>
      </c>
      <c r="G108" s="1835"/>
      <c r="H108" s="1765"/>
      <c r="I108" s="1766"/>
      <c r="J108" s="1766"/>
      <c r="K108" s="1767"/>
      <c r="L108" s="1840"/>
      <c r="M108" s="1841"/>
      <c r="N108" s="1841"/>
      <c r="O108" s="1842"/>
      <c r="P108" s="1824" t="s">
        <v>1137</v>
      </c>
      <c r="Q108" s="1825"/>
      <c r="R108" s="1826"/>
      <c r="S108" s="632" t="str">
        <f>IF(S106="","",VLOOKUP(S106,'[1]シフト記号表（勤務時間帯）'!$C$6:$U$35,19,FALSE))</f>
        <v/>
      </c>
      <c r="T108" s="633" t="str">
        <f>IF(T106="","",VLOOKUP(T106,'[1]シフト記号表（勤務時間帯）'!$C$6:$U$35,19,FALSE))</f>
        <v/>
      </c>
      <c r="U108" s="633" t="str">
        <f>IF(U106="","",VLOOKUP(U106,'[1]シフト記号表（勤務時間帯）'!$C$6:$U$35,19,FALSE))</f>
        <v/>
      </c>
      <c r="V108" s="633" t="str">
        <f>IF(V106="","",VLOOKUP(V106,'[1]シフト記号表（勤務時間帯）'!$C$6:$U$35,19,FALSE))</f>
        <v/>
      </c>
      <c r="W108" s="633" t="str">
        <f>IF(W106="","",VLOOKUP(W106,'[1]シフト記号表（勤務時間帯）'!$C$6:$U$35,19,FALSE))</f>
        <v/>
      </c>
      <c r="X108" s="633" t="str">
        <f>IF(X106="","",VLOOKUP(X106,'[1]シフト記号表（勤務時間帯）'!$C$6:$U$35,19,FALSE))</f>
        <v/>
      </c>
      <c r="Y108" s="634" t="str">
        <f>IF(Y106="","",VLOOKUP(Y106,'[1]シフト記号表（勤務時間帯）'!$C$6:$U$35,19,FALSE))</f>
        <v/>
      </c>
      <c r="Z108" s="632" t="str">
        <f>IF(Z106="","",VLOOKUP(Z106,'[1]シフト記号表（勤務時間帯）'!$C$6:$U$35,19,FALSE))</f>
        <v/>
      </c>
      <c r="AA108" s="633" t="str">
        <f>IF(AA106="","",VLOOKUP(AA106,'[1]シフト記号表（勤務時間帯）'!$C$6:$U$35,19,FALSE))</f>
        <v/>
      </c>
      <c r="AB108" s="633" t="str">
        <f>IF(AB106="","",VLOOKUP(AB106,'[1]シフト記号表（勤務時間帯）'!$C$6:$U$35,19,FALSE))</f>
        <v/>
      </c>
      <c r="AC108" s="633" t="str">
        <f>IF(AC106="","",VLOOKUP(AC106,'[1]シフト記号表（勤務時間帯）'!$C$6:$U$35,19,FALSE))</f>
        <v/>
      </c>
      <c r="AD108" s="633" t="str">
        <f>IF(AD106="","",VLOOKUP(AD106,'[1]シフト記号表（勤務時間帯）'!$C$6:$U$35,19,FALSE))</f>
        <v/>
      </c>
      <c r="AE108" s="633" t="str">
        <f>IF(AE106="","",VLOOKUP(AE106,'[1]シフト記号表（勤務時間帯）'!$C$6:$U$35,19,FALSE))</f>
        <v/>
      </c>
      <c r="AF108" s="634" t="str">
        <f>IF(AF106="","",VLOOKUP(AF106,'[1]シフト記号表（勤務時間帯）'!$C$6:$U$35,19,FALSE))</f>
        <v/>
      </c>
      <c r="AG108" s="632" t="str">
        <f>IF(AG106="","",VLOOKUP(AG106,'[1]シフト記号表（勤務時間帯）'!$C$6:$U$35,19,FALSE))</f>
        <v/>
      </c>
      <c r="AH108" s="633" t="str">
        <f>IF(AH106="","",VLOOKUP(AH106,'[1]シフト記号表（勤務時間帯）'!$C$6:$U$35,19,FALSE))</f>
        <v/>
      </c>
      <c r="AI108" s="633" t="str">
        <f>IF(AI106="","",VLOOKUP(AI106,'[1]シフト記号表（勤務時間帯）'!$C$6:$U$35,19,FALSE))</f>
        <v/>
      </c>
      <c r="AJ108" s="633" t="str">
        <f>IF(AJ106="","",VLOOKUP(AJ106,'[1]シフト記号表（勤務時間帯）'!$C$6:$U$35,19,FALSE))</f>
        <v/>
      </c>
      <c r="AK108" s="633" t="str">
        <f>IF(AK106="","",VLOOKUP(AK106,'[1]シフト記号表（勤務時間帯）'!$C$6:$U$35,19,FALSE))</f>
        <v/>
      </c>
      <c r="AL108" s="633" t="str">
        <f>IF(AL106="","",VLOOKUP(AL106,'[1]シフト記号表（勤務時間帯）'!$C$6:$U$35,19,FALSE))</f>
        <v/>
      </c>
      <c r="AM108" s="634" t="str">
        <f>IF(AM106="","",VLOOKUP(AM106,'[1]シフト記号表（勤務時間帯）'!$C$6:$U$35,19,FALSE))</f>
        <v/>
      </c>
      <c r="AN108" s="632" t="str">
        <f>IF(AN106="","",VLOOKUP(AN106,'[1]シフト記号表（勤務時間帯）'!$C$6:$U$35,19,FALSE))</f>
        <v/>
      </c>
      <c r="AO108" s="633" t="str">
        <f>IF(AO106="","",VLOOKUP(AO106,'[1]シフト記号表（勤務時間帯）'!$C$6:$U$35,19,FALSE))</f>
        <v/>
      </c>
      <c r="AP108" s="633" t="str">
        <f>IF(AP106="","",VLOOKUP(AP106,'[1]シフト記号表（勤務時間帯）'!$C$6:$U$35,19,FALSE))</f>
        <v/>
      </c>
      <c r="AQ108" s="633" t="str">
        <f>IF(AQ106="","",VLOOKUP(AQ106,'[1]シフト記号表（勤務時間帯）'!$C$6:$U$35,19,FALSE))</f>
        <v/>
      </c>
      <c r="AR108" s="633" t="str">
        <f>IF(AR106="","",VLOOKUP(AR106,'[1]シフト記号表（勤務時間帯）'!$C$6:$U$35,19,FALSE))</f>
        <v/>
      </c>
      <c r="AS108" s="633" t="str">
        <f>IF(AS106="","",VLOOKUP(AS106,'[1]シフト記号表（勤務時間帯）'!$C$6:$U$35,19,FALSE))</f>
        <v/>
      </c>
      <c r="AT108" s="634" t="str">
        <f>IF(AT106="","",VLOOKUP(AT106,'[1]シフト記号表（勤務時間帯）'!$C$6:$U$35,19,FALSE))</f>
        <v/>
      </c>
      <c r="AU108" s="632" t="str">
        <f>IF(AU106="","",VLOOKUP(AU106,'[1]シフト記号表（勤務時間帯）'!$C$6:$U$35,19,FALSE))</f>
        <v/>
      </c>
      <c r="AV108" s="633" t="str">
        <f>IF(AV106="","",VLOOKUP(AV106,'[1]シフト記号表（勤務時間帯）'!$C$6:$U$35,19,FALSE))</f>
        <v/>
      </c>
      <c r="AW108" s="633" t="str">
        <f>IF(AW106="","",VLOOKUP(AW106,'[1]シフト記号表（勤務時間帯）'!$C$6:$U$35,19,FALSE))</f>
        <v/>
      </c>
      <c r="AX108" s="1827">
        <f>IF($BB$3="４週",SUM(S108:AT108),IF($BB$3="暦月",SUM(S108:AW108),""))</f>
        <v>0</v>
      </c>
      <c r="AY108" s="1828"/>
      <c r="AZ108" s="1829">
        <f>IF($BB$3="４週",AX108/4,IF($BB$3="暦月",'勤務体制（100名）'!AX108/('勤務体制（100名）'!$BB$8/7),""))</f>
        <v>0</v>
      </c>
      <c r="BA108" s="1830"/>
      <c r="BB108" s="1878"/>
      <c r="BC108" s="1841"/>
      <c r="BD108" s="1841"/>
      <c r="BE108" s="1841"/>
      <c r="BF108" s="1842"/>
    </row>
    <row r="109" spans="2:58" ht="20.25" customHeight="1" x14ac:dyDescent="0.2">
      <c r="B109" s="1750">
        <f>B106+1</f>
        <v>30</v>
      </c>
      <c r="C109" s="1853"/>
      <c r="D109" s="1854"/>
      <c r="E109" s="1855"/>
      <c r="F109" s="635"/>
      <c r="G109" s="1834"/>
      <c r="H109" s="1836"/>
      <c r="I109" s="1766"/>
      <c r="J109" s="1766"/>
      <c r="K109" s="1767"/>
      <c r="L109" s="1837"/>
      <c r="M109" s="1838"/>
      <c r="N109" s="1838"/>
      <c r="O109" s="1839"/>
      <c r="P109" s="1843" t="s">
        <v>1135</v>
      </c>
      <c r="Q109" s="1844"/>
      <c r="R109" s="1845"/>
      <c r="S109" s="690"/>
      <c r="T109" s="691"/>
      <c r="U109" s="691"/>
      <c r="V109" s="691"/>
      <c r="W109" s="691"/>
      <c r="X109" s="691"/>
      <c r="Y109" s="692"/>
      <c r="Z109" s="690"/>
      <c r="AA109" s="691"/>
      <c r="AB109" s="691"/>
      <c r="AC109" s="691"/>
      <c r="AD109" s="691"/>
      <c r="AE109" s="691"/>
      <c r="AF109" s="692"/>
      <c r="AG109" s="690"/>
      <c r="AH109" s="691"/>
      <c r="AI109" s="691"/>
      <c r="AJ109" s="691"/>
      <c r="AK109" s="691"/>
      <c r="AL109" s="691"/>
      <c r="AM109" s="692"/>
      <c r="AN109" s="690"/>
      <c r="AO109" s="691"/>
      <c r="AP109" s="691"/>
      <c r="AQ109" s="691"/>
      <c r="AR109" s="691"/>
      <c r="AS109" s="691"/>
      <c r="AT109" s="692"/>
      <c r="AU109" s="690"/>
      <c r="AV109" s="691"/>
      <c r="AW109" s="691"/>
      <c r="AX109" s="1915"/>
      <c r="AY109" s="1916"/>
      <c r="AZ109" s="1917"/>
      <c r="BA109" s="1918"/>
      <c r="BB109" s="1876"/>
      <c r="BC109" s="1838"/>
      <c r="BD109" s="1838"/>
      <c r="BE109" s="1838"/>
      <c r="BF109" s="1839"/>
    </row>
    <row r="110" spans="2:58" ht="20.25" customHeight="1" x14ac:dyDescent="0.2">
      <c r="B110" s="1750"/>
      <c r="C110" s="1856"/>
      <c r="D110" s="1857"/>
      <c r="E110" s="1858"/>
      <c r="F110" s="627"/>
      <c r="G110" s="1761"/>
      <c r="H110" s="1765"/>
      <c r="I110" s="1766"/>
      <c r="J110" s="1766"/>
      <c r="K110" s="1767"/>
      <c r="L110" s="1771"/>
      <c r="M110" s="1772"/>
      <c r="N110" s="1772"/>
      <c r="O110" s="1773"/>
      <c r="P110" s="1817" t="s">
        <v>1136</v>
      </c>
      <c r="Q110" s="1818"/>
      <c r="R110" s="1819"/>
      <c r="S110" s="628" t="str">
        <f>IF(S109="","",VLOOKUP(S109,'[1]シフト記号表（勤務時間帯）'!$C$6:$K$35,9,FALSE))</f>
        <v/>
      </c>
      <c r="T110" s="629" t="str">
        <f>IF(T109="","",VLOOKUP(T109,'[1]シフト記号表（勤務時間帯）'!$C$6:$K$35,9,FALSE))</f>
        <v/>
      </c>
      <c r="U110" s="629" t="str">
        <f>IF(U109="","",VLOOKUP(U109,'[1]シフト記号表（勤務時間帯）'!$C$6:$K$35,9,FALSE))</f>
        <v/>
      </c>
      <c r="V110" s="629" t="str">
        <f>IF(V109="","",VLOOKUP(V109,'[1]シフト記号表（勤務時間帯）'!$C$6:$K$35,9,FALSE))</f>
        <v/>
      </c>
      <c r="W110" s="629" t="str">
        <f>IF(W109="","",VLOOKUP(W109,'[1]シフト記号表（勤務時間帯）'!$C$6:$K$35,9,FALSE))</f>
        <v/>
      </c>
      <c r="X110" s="629" t="str">
        <f>IF(X109="","",VLOOKUP(X109,'[1]シフト記号表（勤務時間帯）'!$C$6:$K$35,9,FALSE))</f>
        <v/>
      </c>
      <c r="Y110" s="630" t="str">
        <f>IF(Y109="","",VLOOKUP(Y109,'[1]シフト記号表（勤務時間帯）'!$C$6:$K$35,9,FALSE))</f>
        <v/>
      </c>
      <c r="Z110" s="628" t="str">
        <f>IF(Z109="","",VLOOKUP(Z109,'[1]シフト記号表（勤務時間帯）'!$C$6:$K$35,9,FALSE))</f>
        <v/>
      </c>
      <c r="AA110" s="629" t="str">
        <f>IF(AA109="","",VLOOKUP(AA109,'[1]シフト記号表（勤務時間帯）'!$C$6:$K$35,9,FALSE))</f>
        <v/>
      </c>
      <c r="AB110" s="629" t="str">
        <f>IF(AB109="","",VLOOKUP(AB109,'[1]シフト記号表（勤務時間帯）'!$C$6:$K$35,9,FALSE))</f>
        <v/>
      </c>
      <c r="AC110" s="629" t="str">
        <f>IF(AC109="","",VLOOKUP(AC109,'[1]シフト記号表（勤務時間帯）'!$C$6:$K$35,9,FALSE))</f>
        <v/>
      </c>
      <c r="AD110" s="629" t="str">
        <f>IF(AD109="","",VLOOKUP(AD109,'[1]シフト記号表（勤務時間帯）'!$C$6:$K$35,9,FALSE))</f>
        <v/>
      </c>
      <c r="AE110" s="629" t="str">
        <f>IF(AE109="","",VLOOKUP(AE109,'[1]シフト記号表（勤務時間帯）'!$C$6:$K$35,9,FALSE))</f>
        <v/>
      </c>
      <c r="AF110" s="630" t="str">
        <f>IF(AF109="","",VLOOKUP(AF109,'[1]シフト記号表（勤務時間帯）'!$C$6:$K$35,9,FALSE))</f>
        <v/>
      </c>
      <c r="AG110" s="628" t="str">
        <f>IF(AG109="","",VLOOKUP(AG109,'[1]シフト記号表（勤務時間帯）'!$C$6:$K$35,9,FALSE))</f>
        <v/>
      </c>
      <c r="AH110" s="629" t="str">
        <f>IF(AH109="","",VLOOKUP(AH109,'[1]シフト記号表（勤務時間帯）'!$C$6:$K$35,9,FALSE))</f>
        <v/>
      </c>
      <c r="AI110" s="629" t="str">
        <f>IF(AI109="","",VLOOKUP(AI109,'[1]シフト記号表（勤務時間帯）'!$C$6:$K$35,9,FALSE))</f>
        <v/>
      </c>
      <c r="AJ110" s="629" t="str">
        <f>IF(AJ109="","",VLOOKUP(AJ109,'[1]シフト記号表（勤務時間帯）'!$C$6:$K$35,9,FALSE))</f>
        <v/>
      </c>
      <c r="AK110" s="629" t="str">
        <f>IF(AK109="","",VLOOKUP(AK109,'[1]シフト記号表（勤務時間帯）'!$C$6:$K$35,9,FALSE))</f>
        <v/>
      </c>
      <c r="AL110" s="629" t="str">
        <f>IF(AL109="","",VLOOKUP(AL109,'[1]シフト記号表（勤務時間帯）'!$C$6:$K$35,9,FALSE))</f>
        <v/>
      </c>
      <c r="AM110" s="630" t="str">
        <f>IF(AM109="","",VLOOKUP(AM109,'[1]シフト記号表（勤務時間帯）'!$C$6:$K$35,9,FALSE))</f>
        <v/>
      </c>
      <c r="AN110" s="628" t="str">
        <f>IF(AN109="","",VLOOKUP(AN109,'[1]シフト記号表（勤務時間帯）'!$C$6:$K$35,9,FALSE))</f>
        <v/>
      </c>
      <c r="AO110" s="629" t="str">
        <f>IF(AO109="","",VLOOKUP(AO109,'[1]シフト記号表（勤務時間帯）'!$C$6:$K$35,9,FALSE))</f>
        <v/>
      </c>
      <c r="AP110" s="629" t="str">
        <f>IF(AP109="","",VLOOKUP(AP109,'[1]シフト記号表（勤務時間帯）'!$C$6:$K$35,9,FALSE))</f>
        <v/>
      </c>
      <c r="AQ110" s="629" t="str">
        <f>IF(AQ109="","",VLOOKUP(AQ109,'[1]シフト記号表（勤務時間帯）'!$C$6:$K$35,9,FALSE))</f>
        <v/>
      </c>
      <c r="AR110" s="629" t="str">
        <f>IF(AR109="","",VLOOKUP(AR109,'[1]シフト記号表（勤務時間帯）'!$C$6:$K$35,9,FALSE))</f>
        <v/>
      </c>
      <c r="AS110" s="629" t="str">
        <f>IF(AS109="","",VLOOKUP(AS109,'[1]シフト記号表（勤務時間帯）'!$C$6:$K$35,9,FALSE))</f>
        <v/>
      </c>
      <c r="AT110" s="630" t="str">
        <f>IF(AT109="","",VLOOKUP(AT109,'[1]シフト記号表（勤務時間帯）'!$C$6:$K$35,9,FALSE))</f>
        <v/>
      </c>
      <c r="AU110" s="628" t="str">
        <f>IF(AU109="","",VLOOKUP(AU109,'[1]シフト記号表（勤務時間帯）'!$C$6:$K$35,9,FALSE))</f>
        <v/>
      </c>
      <c r="AV110" s="629" t="str">
        <f>IF(AV109="","",VLOOKUP(AV109,'[1]シフト記号表（勤務時間帯）'!$C$6:$K$35,9,FALSE))</f>
        <v/>
      </c>
      <c r="AW110" s="629" t="str">
        <f>IF(AW109="","",VLOOKUP(AW109,'[1]シフト記号表（勤務時間帯）'!$C$6:$K$35,9,FALSE))</f>
        <v/>
      </c>
      <c r="AX110" s="1820">
        <f>IF($BB$3="４週",SUM(S110:AT110),IF($BB$3="暦月",SUM(S110:AW110),""))</f>
        <v>0</v>
      </c>
      <c r="AY110" s="1821"/>
      <c r="AZ110" s="1822">
        <f>IF($BB$3="４週",AX110/4,IF($BB$3="暦月",'勤務体制（100名）'!AX110/('勤務体制（100名）'!$BB$8/7),""))</f>
        <v>0</v>
      </c>
      <c r="BA110" s="1823"/>
      <c r="BB110" s="1877"/>
      <c r="BC110" s="1772"/>
      <c r="BD110" s="1772"/>
      <c r="BE110" s="1772"/>
      <c r="BF110" s="1773"/>
    </row>
    <row r="111" spans="2:58" ht="20.25" customHeight="1" x14ac:dyDescent="0.2">
      <c r="B111" s="1750"/>
      <c r="C111" s="1859"/>
      <c r="D111" s="1860"/>
      <c r="E111" s="1861"/>
      <c r="F111" s="693">
        <f>C109</f>
        <v>0</v>
      </c>
      <c r="G111" s="1835"/>
      <c r="H111" s="1765"/>
      <c r="I111" s="1766"/>
      <c r="J111" s="1766"/>
      <c r="K111" s="1767"/>
      <c r="L111" s="1840"/>
      <c r="M111" s="1841"/>
      <c r="N111" s="1841"/>
      <c r="O111" s="1842"/>
      <c r="P111" s="1824" t="s">
        <v>1137</v>
      </c>
      <c r="Q111" s="1825"/>
      <c r="R111" s="1826"/>
      <c r="S111" s="632" t="str">
        <f>IF(S109="","",VLOOKUP(S109,'[1]シフト記号表（勤務時間帯）'!$C$6:$U$35,19,FALSE))</f>
        <v/>
      </c>
      <c r="T111" s="633" t="str">
        <f>IF(T109="","",VLOOKUP(T109,'[1]シフト記号表（勤務時間帯）'!$C$6:$U$35,19,FALSE))</f>
        <v/>
      </c>
      <c r="U111" s="633" t="str">
        <f>IF(U109="","",VLOOKUP(U109,'[1]シフト記号表（勤務時間帯）'!$C$6:$U$35,19,FALSE))</f>
        <v/>
      </c>
      <c r="V111" s="633" t="str">
        <f>IF(V109="","",VLOOKUP(V109,'[1]シフト記号表（勤務時間帯）'!$C$6:$U$35,19,FALSE))</f>
        <v/>
      </c>
      <c r="W111" s="633" t="str">
        <f>IF(W109="","",VLOOKUP(W109,'[1]シフト記号表（勤務時間帯）'!$C$6:$U$35,19,FALSE))</f>
        <v/>
      </c>
      <c r="X111" s="633" t="str">
        <f>IF(X109="","",VLOOKUP(X109,'[1]シフト記号表（勤務時間帯）'!$C$6:$U$35,19,FALSE))</f>
        <v/>
      </c>
      <c r="Y111" s="634" t="str">
        <f>IF(Y109="","",VLOOKUP(Y109,'[1]シフト記号表（勤務時間帯）'!$C$6:$U$35,19,FALSE))</f>
        <v/>
      </c>
      <c r="Z111" s="632" t="str">
        <f>IF(Z109="","",VLOOKUP(Z109,'[1]シフト記号表（勤務時間帯）'!$C$6:$U$35,19,FALSE))</f>
        <v/>
      </c>
      <c r="AA111" s="633" t="str">
        <f>IF(AA109="","",VLOOKUP(AA109,'[1]シフト記号表（勤務時間帯）'!$C$6:$U$35,19,FALSE))</f>
        <v/>
      </c>
      <c r="AB111" s="633" t="str">
        <f>IF(AB109="","",VLOOKUP(AB109,'[1]シフト記号表（勤務時間帯）'!$C$6:$U$35,19,FALSE))</f>
        <v/>
      </c>
      <c r="AC111" s="633" t="str">
        <f>IF(AC109="","",VLOOKUP(AC109,'[1]シフト記号表（勤務時間帯）'!$C$6:$U$35,19,FALSE))</f>
        <v/>
      </c>
      <c r="AD111" s="633" t="str">
        <f>IF(AD109="","",VLOOKUP(AD109,'[1]シフト記号表（勤務時間帯）'!$C$6:$U$35,19,FALSE))</f>
        <v/>
      </c>
      <c r="AE111" s="633" t="str">
        <f>IF(AE109="","",VLOOKUP(AE109,'[1]シフト記号表（勤務時間帯）'!$C$6:$U$35,19,FALSE))</f>
        <v/>
      </c>
      <c r="AF111" s="634" t="str">
        <f>IF(AF109="","",VLOOKUP(AF109,'[1]シフト記号表（勤務時間帯）'!$C$6:$U$35,19,FALSE))</f>
        <v/>
      </c>
      <c r="AG111" s="632" t="str">
        <f>IF(AG109="","",VLOOKUP(AG109,'[1]シフト記号表（勤務時間帯）'!$C$6:$U$35,19,FALSE))</f>
        <v/>
      </c>
      <c r="AH111" s="633" t="str">
        <f>IF(AH109="","",VLOOKUP(AH109,'[1]シフト記号表（勤務時間帯）'!$C$6:$U$35,19,FALSE))</f>
        <v/>
      </c>
      <c r="AI111" s="633" t="str">
        <f>IF(AI109="","",VLOOKUP(AI109,'[1]シフト記号表（勤務時間帯）'!$C$6:$U$35,19,FALSE))</f>
        <v/>
      </c>
      <c r="AJ111" s="633" t="str">
        <f>IF(AJ109="","",VLOOKUP(AJ109,'[1]シフト記号表（勤務時間帯）'!$C$6:$U$35,19,FALSE))</f>
        <v/>
      </c>
      <c r="AK111" s="633" t="str">
        <f>IF(AK109="","",VLOOKUP(AK109,'[1]シフト記号表（勤務時間帯）'!$C$6:$U$35,19,FALSE))</f>
        <v/>
      </c>
      <c r="AL111" s="633" t="str">
        <f>IF(AL109="","",VLOOKUP(AL109,'[1]シフト記号表（勤務時間帯）'!$C$6:$U$35,19,FALSE))</f>
        <v/>
      </c>
      <c r="AM111" s="634" t="str">
        <f>IF(AM109="","",VLOOKUP(AM109,'[1]シフト記号表（勤務時間帯）'!$C$6:$U$35,19,FALSE))</f>
        <v/>
      </c>
      <c r="AN111" s="632" t="str">
        <f>IF(AN109="","",VLOOKUP(AN109,'[1]シフト記号表（勤務時間帯）'!$C$6:$U$35,19,FALSE))</f>
        <v/>
      </c>
      <c r="AO111" s="633" t="str">
        <f>IF(AO109="","",VLOOKUP(AO109,'[1]シフト記号表（勤務時間帯）'!$C$6:$U$35,19,FALSE))</f>
        <v/>
      </c>
      <c r="AP111" s="633" t="str">
        <f>IF(AP109="","",VLOOKUP(AP109,'[1]シフト記号表（勤務時間帯）'!$C$6:$U$35,19,FALSE))</f>
        <v/>
      </c>
      <c r="AQ111" s="633" t="str">
        <f>IF(AQ109="","",VLOOKUP(AQ109,'[1]シフト記号表（勤務時間帯）'!$C$6:$U$35,19,FALSE))</f>
        <v/>
      </c>
      <c r="AR111" s="633" t="str">
        <f>IF(AR109="","",VLOOKUP(AR109,'[1]シフト記号表（勤務時間帯）'!$C$6:$U$35,19,FALSE))</f>
        <v/>
      </c>
      <c r="AS111" s="633" t="str">
        <f>IF(AS109="","",VLOOKUP(AS109,'[1]シフト記号表（勤務時間帯）'!$C$6:$U$35,19,FALSE))</f>
        <v/>
      </c>
      <c r="AT111" s="634" t="str">
        <f>IF(AT109="","",VLOOKUP(AT109,'[1]シフト記号表（勤務時間帯）'!$C$6:$U$35,19,FALSE))</f>
        <v/>
      </c>
      <c r="AU111" s="632" t="str">
        <f>IF(AU109="","",VLOOKUP(AU109,'[1]シフト記号表（勤務時間帯）'!$C$6:$U$35,19,FALSE))</f>
        <v/>
      </c>
      <c r="AV111" s="633" t="str">
        <f>IF(AV109="","",VLOOKUP(AV109,'[1]シフト記号表（勤務時間帯）'!$C$6:$U$35,19,FALSE))</f>
        <v/>
      </c>
      <c r="AW111" s="633" t="str">
        <f>IF(AW109="","",VLOOKUP(AW109,'[1]シフト記号表（勤務時間帯）'!$C$6:$U$35,19,FALSE))</f>
        <v/>
      </c>
      <c r="AX111" s="1827">
        <f>IF($BB$3="４週",SUM(S111:AT111),IF($BB$3="暦月",SUM(S111:AW111),""))</f>
        <v>0</v>
      </c>
      <c r="AY111" s="1828"/>
      <c r="AZ111" s="1829">
        <f>IF($BB$3="４週",AX111/4,IF($BB$3="暦月",'勤務体制（100名）'!AX111/('勤務体制（100名）'!$BB$8/7),""))</f>
        <v>0</v>
      </c>
      <c r="BA111" s="1830"/>
      <c r="BB111" s="1878"/>
      <c r="BC111" s="1841"/>
      <c r="BD111" s="1841"/>
      <c r="BE111" s="1841"/>
      <c r="BF111" s="1842"/>
    </row>
    <row r="112" spans="2:58" ht="20.25" customHeight="1" x14ac:dyDescent="0.2">
      <c r="B112" s="1750">
        <f>B109+1</f>
        <v>31</v>
      </c>
      <c r="C112" s="1853"/>
      <c r="D112" s="1854"/>
      <c r="E112" s="1855"/>
      <c r="F112" s="635"/>
      <c r="G112" s="1834"/>
      <c r="H112" s="1836"/>
      <c r="I112" s="1766"/>
      <c r="J112" s="1766"/>
      <c r="K112" s="1767"/>
      <c r="L112" s="1837"/>
      <c r="M112" s="1838"/>
      <c r="N112" s="1838"/>
      <c r="O112" s="1839"/>
      <c r="P112" s="1843" t="s">
        <v>1135</v>
      </c>
      <c r="Q112" s="1844"/>
      <c r="R112" s="1845"/>
      <c r="S112" s="690"/>
      <c r="T112" s="691"/>
      <c r="U112" s="691"/>
      <c r="V112" s="691"/>
      <c r="W112" s="691"/>
      <c r="X112" s="691"/>
      <c r="Y112" s="692"/>
      <c r="Z112" s="690"/>
      <c r="AA112" s="691"/>
      <c r="AB112" s="691"/>
      <c r="AC112" s="691"/>
      <c r="AD112" s="691"/>
      <c r="AE112" s="691"/>
      <c r="AF112" s="692"/>
      <c r="AG112" s="690"/>
      <c r="AH112" s="691"/>
      <c r="AI112" s="691"/>
      <c r="AJ112" s="691"/>
      <c r="AK112" s="691"/>
      <c r="AL112" s="691"/>
      <c r="AM112" s="692"/>
      <c r="AN112" s="690"/>
      <c r="AO112" s="691"/>
      <c r="AP112" s="691"/>
      <c r="AQ112" s="691"/>
      <c r="AR112" s="691"/>
      <c r="AS112" s="691"/>
      <c r="AT112" s="692"/>
      <c r="AU112" s="690"/>
      <c r="AV112" s="691"/>
      <c r="AW112" s="691"/>
      <c r="AX112" s="1915"/>
      <c r="AY112" s="1916"/>
      <c r="AZ112" s="1917"/>
      <c r="BA112" s="1918"/>
      <c r="BB112" s="1876"/>
      <c r="BC112" s="1838"/>
      <c r="BD112" s="1838"/>
      <c r="BE112" s="1838"/>
      <c r="BF112" s="1839"/>
    </row>
    <row r="113" spans="2:58" ht="20.25" customHeight="1" x14ac:dyDescent="0.2">
      <c r="B113" s="1750"/>
      <c r="C113" s="1856"/>
      <c r="D113" s="1857"/>
      <c r="E113" s="1858"/>
      <c r="F113" s="627"/>
      <c r="G113" s="1761"/>
      <c r="H113" s="1765"/>
      <c r="I113" s="1766"/>
      <c r="J113" s="1766"/>
      <c r="K113" s="1767"/>
      <c r="L113" s="1771"/>
      <c r="M113" s="1772"/>
      <c r="N113" s="1772"/>
      <c r="O113" s="1773"/>
      <c r="P113" s="1817" t="s">
        <v>1136</v>
      </c>
      <c r="Q113" s="1818"/>
      <c r="R113" s="1819"/>
      <c r="S113" s="628" t="str">
        <f>IF(S112="","",VLOOKUP(S112,'[1]シフト記号表（勤務時間帯）'!$C$6:$K$35,9,FALSE))</f>
        <v/>
      </c>
      <c r="T113" s="629" t="str">
        <f>IF(T112="","",VLOOKUP(T112,'[1]シフト記号表（勤務時間帯）'!$C$6:$K$35,9,FALSE))</f>
        <v/>
      </c>
      <c r="U113" s="629" t="str">
        <f>IF(U112="","",VLOOKUP(U112,'[1]シフト記号表（勤務時間帯）'!$C$6:$K$35,9,FALSE))</f>
        <v/>
      </c>
      <c r="V113" s="629" t="str">
        <f>IF(V112="","",VLOOKUP(V112,'[1]シフト記号表（勤務時間帯）'!$C$6:$K$35,9,FALSE))</f>
        <v/>
      </c>
      <c r="W113" s="629" t="str">
        <f>IF(W112="","",VLOOKUP(W112,'[1]シフト記号表（勤務時間帯）'!$C$6:$K$35,9,FALSE))</f>
        <v/>
      </c>
      <c r="X113" s="629" t="str">
        <f>IF(X112="","",VLOOKUP(X112,'[1]シフト記号表（勤務時間帯）'!$C$6:$K$35,9,FALSE))</f>
        <v/>
      </c>
      <c r="Y113" s="630" t="str">
        <f>IF(Y112="","",VLOOKUP(Y112,'[1]シフト記号表（勤務時間帯）'!$C$6:$K$35,9,FALSE))</f>
        <v/>
      </c>
      <c r="Z113" s="628" t="str">
        <f>IF(Z112="","",VLOOKUP(Z112,'[1]シフト記号表（勤務時間帯）'!$C$6:$K$35,9,FALSE))</f>
        <v/>
      </c>
      <c r="AA113" s="629" t="str">
        <f>IF(AA112="","",VLOOKUP(AA112,'[1]シフト記号表（勤務時間帯）'!$C$6:$K$35,9,FALSE))</f>
        <v/>
      </c>
      <c r="AB113" s="629" t="str">
        <f>IF(AB112="","",VLOOKUP(AB112,'[1]シフト記号表（勤務時間帯）'!$C$6:$K$35,9,FALSE))</f>
        <v/>
      </c>
      <c r="AC113" s="629" t="str">
        <f>IF(AC112="","",VLOOKUP(AC112,'[1]シフト記号表（勤務時間帯）'!$C$6:$K$35,9,FALSE))</f>
        <v/>
      </c>
      <c r="AD113" s="629" t="str">
        <f>IF(AD112="","",VLOOKUP(AD112,'[1]シフト記号表（勤務時間帯）'!$C$6:$K$35,9,FALSE))</f>
        <v/>
      </c>
      <c r="AE113" s="629" t="str">
        <f>IF(AE112="","",VLOOKUP(AE112,'[1]シフト記号表（勤務時間帯）'!$C$6:$K$35,9,FALSE))</f>
        <v/>
      </c>
      <c r="AF113" s="630" t="str">
        <f>IF(AF112="","",VLOOKUP(AF112,'[1]シフト記号表（勤務時間帯）'!$C$6:$K$35,9,FALSE))</f>
        <v/>
      </c>
      <c r="AG113" s="628" t="str">
        <f>IF(AG112="","",VLOOKUP(AG112,'[1]シフト記号表（勤務時間帯）'!$C$6:$K$35,9,FALSE))</f>
        <v/>
      </c>
      <c r="AH113" s="629" t="str">
        <f>IF(AH112="","",VLOOKUP(AH112,'[1]シフト記号表（勤務時間帯）'!$C$6:$K$35,9,FALSE))</f>
        <v/>
      </c>
      <c r="AI113" s="629" t="str">
        <f>IF(AI112="","",VLOOKUP(AI112,'[1]シフト記号表（勤務時間帯）'!$C$6:$K$35,9,FALSE))</f>
        <v/>
      </c>
      <c r="AJ113" s="629" t="str">
        <f>IF(AJ112="","",VLOOKUP(AJ112,'[1]シフト記号表（勤務時間帯）'!$C$6:$K$35,9,FALSE))</f>
        <v/>
      </c>
      <c r="AK113" s="629" t="str">
        <f>IF(AK112="","",VLOOKUP(AK112,'[1]シフト記号表（勤務時間帯）'!$C$6:$K$35,9,FALSE))</f>
        <v/>
      </c>
      <c r="AL113" s="629" t="str">
        <f>IF(AL112="","",VLOOKUP(AL112,'[1]シフト記号表（勤務時間帯）'!$C$6:$K$35,9,FALSE))</f>
        <v/>
      </c>
      <c r="AM113" s="630" t="str">
        <f>IF(AM112="","",VLOOKUP(AM112,'[1]シフト記号表（勤務時間帯）'!$C$6:$K$35,9,FALSE))</f>
        <v/>
      </c>
      <c r="AN113" s="628" t="str">
        <f>IF(AN112="","",VLOOKUP(AN112,'[1]シフト記号表（勤務時間帯）'!$C$6:$K$35,9,FALSE))</f>
        <v/>
      </c>
      <c r="AO113" s="629" t="str">
        <f>IF(AO112="","",VLOOKUP(AO112,'[1]シフト記号表（勤務時間帯）'!$C$6:$K$35,9,FALSE))</f>
        <v/>
      </c>
      <c r="AP113" s="629" t="str">
        <f>IF(AP112="","",VLOOKUP(AP112,'[1]シフト記号表（勤務時間帯）'!$C$6:$K$35,9,FALSE))</f>
        <v/>
      </c>
      <c r="AQ113" s="629" t="str">
        <f>IF(AQ112="","",VLOOKUP(AQ112,'[1]シフト記号表（勤務時間帯）'!$C$6:$K$35,9,FALSE))</f>
        <v/>
      </c>
      <c r="AR113" s="629" t="str">
        <f>IF(AR112="","",VLOOKUP(AR112,'[1]シフト記号表（勤務時間帯）'!$C$6:$K$35,9,FALSE))</f>
        <v/>
      </c>
      <c r="AS113" s="629" t="str">
        <f>IF(AS112="","",VLOOKUP(AS112,'[1]シフト記号表（勤務時間帯）'!$C$6:$K$35,9,FALSE))</f>
        <v/>
      </c>
      <c r="AT113" s="630" t="str">
        <f>IF(AT112="","",VLOOKUP(AT112,'[1]シフト記号表（勤務時間帯）'!$C$6:$K$35,9,FALSE))</f>
        <v/>
      </c>
      <c r="AU113" s="628" t="str">
        <f>IF(AU112="","",VLOOKUP(AU112,'[1]シフト記号表（勤務時間帯）'!$C$6:$K$35,9,FALSE))</f>
        <v/>
      </c>
      <c r="AV113" s="629" t="str">
        <f>IF(AV112="","",VLOOKUP(AV112,'[1]シフト記号表（勤務時間帯）'!$C$6:$K$35,9,FALSE))</f>
        <v/>
      </c>
      <c r="AW113" s="629" t="str">
        <f>IF(AW112="","",VLOOKUP(AW112,'[1]シフト記号表（勤務時間帯）'!$C$6:$K$35,9,FALSE))</f>
        <v/>
      </c>
      <c r="AX113" s="1820">
        <f>IF($BB$3="４週",SUM(S113:AT113),IF($BB$3="暦月",SUM(S113:AW113),""))</f>
        <v>0</v>
      </c>
      <c r="AY113" s="1821"/>
      <c r="AZ113" s="1822">
        <f>IF($BB$3="４週",AX113/4,IF($BB$3="暦月",'勤務体制（100名）'!AX113/('勤務体制（100名）'!$BB$8/7),""))</f>
        <v>0</v>
      </c>
      <c r="BA113" s="1823"/>
      <c r="BB113" s="1877"/>
      <c r="BC113" s="1772"/>
      <c r="BD113" s="1772"/>
      <c r="BE113" s="1772"/>
      <c r="BF113" s="1773"/>
    </row>
    <row r="114" spans="2:58" ht="20.25" customHeight="1" x14ac:dyDescent="0.2">
      <c r="B114" s="1750"/>
      <c r="C114" s="1859"/>
      <c r="D114" s="1860"/>
      <c r="E114" s="1861"/>
      <c r="F114" s="693">
        <f>C112</f>
        <v>0</v>
      </c>
      <c r="G114" s="1835"/>
      <c r="H114" s="1765"/>
      <c r="I114" s="1766"/>
      <c r="J114" s="1766"/>
      <c r="K114" s="1767"/>
      <c r="L114" s="1840"/>
      <c r="M114" s="1841"/>
      <c r="N114" s="1841"/>
      <c r="O114" s="1842"/>
      <c r="P114" s="1824" t="s">
        <v>1137</v>
      </c>
      <c r="Q114" s="1825"/>
      <c r="R114" s="1826"/>
      <c r="S114" s="632" t="str">
        <f>IF(S112="","",VLOOKUP(S112,'[1]シフト記号表（勤務時間帯）'!$C$6:$U$35,19,FALSE))</f>
        <v/>
      </c>
      <c r="T114" s="633" t="str">
        <f>IF(T112="","",VLOOKUP(T112,'[1]シフト記号表（勤務時間帯）'!$C$6:$U$35,19,FALSE))</f>
        <v/>
      </c>
      <c r="U114" s="633" t="str">
        <f>IF(U112="","",VLOOKUP(U112,'[1]シフト記号表（勤務時間帯）'!$C$6:$U$35,19,FALSE))</f>
        <v/>
      </c>
      <c r="V114" s="633" t="str">
        <f>IF(V112="","",VLOOKUP(V112,'[1]シフト記号表（勤務時間帯）'!$C$6:$U$35,19,FALSE))</f>
        <v/>
      </c>
      <c r="W114" s="633" t="str">
        <f>IF(W112="","",VLOOKUP(W112,'[1]シフト記号表（勤務時間帯）'!$C$6:$U$35,19,FALSE))</f>
        <v/>
      </c>
      <c r="X114" s="633" t="str">
        <f>IF(X112="","",VLOOKUP(X112,'[1]シフト記号表（勤務時間帯）'!$C$6:$U$35,19,FALSE))</f>
        <v/>
      </c>
      <c r="Y114" s="634" t="str">
        <f>IF(Y112="","",VLOOKUP(Y112,'[1]シフト記号表（勤務時間帯）'!$C$6:$U$35,19,FALSE))</f>
        <v/>
      </c>
      <c r="Z114" s="632" t="str">
        <f>IF(Z112="","",VLOOKUP(Z112,'[1]シフト記号表（勤務時間帯）'!$C$6:$U$35,19,FALSE))</f>
        <v/>
      </c>
      <c r="AA114" s="633" t="str">
        <f>IF(AA112="","",VLOOKUP(AA112,'[1]シフト記号表（勤務時間帯）'!$C$6:$U$35,19,FALSE))</f>
        <v/>
      </c>
      <c r="AB114" s="633" t="str">
        <f>IF(AB112="","",VLOOKUP(AB112,'[1]シフト記号表（勤務時間帯）'!$C$6:$U$35,19,FALSE))</f>
        <v/>
      </c>
      <c r="AC114" s="633" t="str">
        <f>IF(AC112="","",VLOOKUP(AC112,'[1]シフト記号表（勤務時間帯）'!$C$6:$U$35,19,FALSE))</f>
        <v/>
      </c>
      <c r="AD114" s="633" t="str">
        <f>IF(AD112="","",VLOOKUP(AD112,'[1]シフト記号表（勤務時間帯）'!$C$6:$U$35,19,FALSE))</f>
        <v/>
      </c>
      <c r="AE114" s="633" t="str">
        <f>IF(AE112="","",VLOOKUP(AE112,'[1]シフト記号表（勤務時間帯）'!$C$6:$U$35,19,FALSE))</f>
        <v/>
      </c>
      <c r="AF114" s="634" t="str">
        <f>IF(AF112="","",VLOOKUP(AF112,'[1]シフト記号表（勤務時間帯）'!$C$6:$U$35,19,FALSE))</f>
        <v/>
      </c>
      <c r="AG114" s="632" t="str">
        <f>IF(AG112="","",VLOOKUP(AG112,'[1]シフト記号表（勤務時間帯）'!$C$6:$U$35,19,FALSE))</f>
        <v/>
      </c>
      <c r="AH114" s="633" t="str">
        <f>IF(AH112="","",VLOOKUP(AH112,'[1]シフト記号表（勤務時間帯）'!$C$6:$U$35,19,FALSE))</f>
        <v/>
      </c>
      <c r="AI114" s="633" t="str">
        <f>IF(AI112="","",VLOOKUP(AI112,'[1]シフト記号表（勤務時間帯）'!$C$6:$U$35,19,FALSE))</f>
        <v/>
      </c>
      <c r="AJ114" s="633" t="str">
        <f>IF(AJ112="","",VLOOKUP(AJ112,'[1]シフト記号表（勤務時間帯）'!$C$6:$U$35,19,FALSE))</f>
        <v/>
      </c>
      <c r="AK114" s="633" t="str">
        <f>IF(AK112="","",VLOOKUP(AK112,'[1]シフト記号表（勤務時間帯）'!$C$6:$U$35,19,FALSE))</f>
        <v/>
      </c>
      <c r="AL114" s="633" t="str">
        <f>IF(AL112="","",VLOOKUP(AL112,'[1]シフト記号表（勤務時間帯）'!$C$6:$U$35,19,FALSE))</f>
        <v/>
      </c>
      <c r="AM114" s="634" t="str">
        <f>IF(AM112="","",VLOOKUP(AM112,'[1]シフト記号表（勤務時間帯）'!$C$6:$U$35,19,FALSE))</f>
        <v/>
      </c>
      <c r="AN114" s="632" t="str">
        <f>IF(AN112="","",VLOOKUP(AN112,'[1]シフト記号表（勤務時間帯）'!$C$6:$U$35,19,FALSE))</f>
        <v/>
      </c>
      <c r="AO114" s="633" t="str">
        <f>IF(AO112="","",VLOOKUP(AO112,'[1]シフト記号表（勤務時間帯）'!$C$6:$U$35,19,FALSE))</f>
        <v/>
      </c>
      <c r="AP114" s="633" t="str">
        <f>IF(AP112="","",VLOOKUP(AP112,'[1]シフト記号表（勤務時間帯）'!$C$6:$U$35,19,FALSE))</f>
        <v/>
      </c>
      <c r="AQ114" s="633" t="str">
        <f>IF(AQ112="","",VLOOKUP(AQ112,'[1]シフト記号表（勤務時間帯）'!$C$6:$U$35,19,FALSE))</f>
        <v/>
      </c>
      <c r="AR114" s="633" t="str">
        <f>IF(AR112="","",VLOOKUP(AR112,'[1]シフト記号表（勤務時間帯）'!$C$6:$U$35,19,FALSE))</f>
        <v/>
      </c>
      <c r="AS114" s="633" t="str">
        <f>IF(AS112="","",VLOOKUP(AS112,'[1]シフト記号表（勤務時間帯）'!$C$6:$U$35,19,FALSE))</f>
        <v/>
      </c>
      <c r="AT114" s="634" t="str">
        <f>IF(AT112="","",VLOOKUP(AT112,'[1]シフト記号表（勤務時間帯）'!$C$6:$U$35,19,FALSE))</f>
        <v/>
      </c>
      <c r="AU114" s="632" t="str">
        <f>IF(AU112="","",VLOOKUP(AU112,'[1]シフト記号表（勤務時間帯）'!$C$6:$U$35,19,FALSE))</f>
        <v/>
      </c>
      <c r="AV114" s="633" t="str">
        <f>IF(AV112="","",VLOOKUP(AV112,'[1]シフト記号表（勤務時間帯）'!$C$6:$U$35,19,FALSE))</f>
        <v/>
      </c>
      <c r="AW114" s="633" t="str">
        <f>IF(AW112="","",VLOOKUP(AW112,'[1]シフト記号表（勤務時間帯）'!$C$6:$U$35,19,FALSE))</f>
        <v/>
      </c>
      <c r="AX114" s="1827">
        <f>IF($BB$3="４週",SUM(S114:AT114),IF($BB$3="暦月",SUM(S114:AW114),""))</f>
        <v>0</v>
      </c>
      <c r="AY114" s="1828"/>
      <c r="AZ114" s="1829">
        <f>IF($BB$3="４週",AX114/4,IF($BB$3="暦月",'勤務体制（100名）'!AX114/('勤務体制（100名）'!$BB$8/7),""))</f>
        <v>0</v>
      </c>
      <c r="BA114" s="1830"/>
      <c r="BB114" s="1878"/>
      <c r="BC114" s="1841"/>
      <c r="BD114" s="1841"/>
      <c r="BE114" s="1841"/>
      <c r="BF114" s="1842"/>
    </row>
    <row r="115" spans="2:58" ht="20.25" customHeight="1" x14ac:dyDescent="0.2">
      <c r="B115" s="1750">
        <f>B112+1</f>
        <v>32</v>
      </c>
      <c r="C115" s="1853"/>
      <c r="D115" s="1854"/>
      <c r="E115" s="1855"/>
      <c r="F115" s="635"/>
      <c r="G115" s="1834"/>
      <c r="H115" s="1836"/>
      <c r="I115" s="1766"/>
      <c r="J115" s="1766"/>
      <c r="K115" s="1767"/>
      <c r="L115" s="1837"/>
      <c r="M115" s="1838"/>
      <c r="N115" s="1838"/>
      <c r="O115" s="1839"/>
      <c r="P115" s="1843" t="s">
        <v>1135</v>
      </c>
      <c r="Q115" s="1844"/>
      <c r="R115" s="1845"/>
      <c r="S115" s="690"/>
      <c r="T115" s="691"/>
      <c r="U115" s="691"/>
      <c r="V115" s="691"/>
      <c r="W115" s="691"/>
      <c r="X115" s="691"/>
      <c r="Y115" s="692"/>
      <c r="Z115" s="690"/>
      <c r="AA115" s="691"/>
      <c r="AB115" s="691"/>
      <c r="AC115" s="691"/>
      <c r="AD115" s="691"/>
      <c r="AE115" s="691"/>
      <c r="AF115" s="692"/>
      <c r="AG115" s="690"/>
      <c r="AH115" s="691"/>
      <c r="AI115" s="691"/>
      <c r="AJ115" s="691"/>
      <c r="AK115" s="691"/>
      <c r="AL115" s="691"/>
      <c r="AM115" s="692"/>
      <c r="AN115" s="690"/>
      <c r="AO115" s="691"/>
      <c r="AP115" s="691"/>
      <c r="AQ115" s="691"/>
      <c r="AR115" s="691"/>
      <c r="AS115" s="691"/>
      <c r="AT115" s="692"/>
      <c r="AU115" s="690"/>
      <c r="AV115" s="691"/>
      <c r="AW115" s="691"/>
      <c r="AX115" s="1915"/>
      <c r="AY115" s="1916"/>
      <c r="AZ115" s="1917"/>
      <c r="BA115" s="1918"/>
      <c r="BB115" s="1876"/>
      <c r="BC115" s="1838"/>
      <c r="BD115" s="1838"/>
      <c r="BE115" s="1838"/>
      <c r="BF115" s="1839"/>
    </row>
    <row r="116" spans="2:58" ht="20.25" customHeight="1" x14ac:dyDescent="0.2">
      <c r="B116" s="1750"/>
      <c r="C116" s="1856"/>
      <c r="D116" s="1857"/>
      <c r="E116" s="1858"/>
      <c r="F116" s="627"/>
      <c r="G116" s="1761"/>
      <c r="H116" s="1765"/>
      <c r="I116" s="1766"/>
      <c r="J116" s="1766"/>
      <c r="K116" s="1767"/>
      <c r="L116" s="1771"/>
      <c r="M116" s="1772"/>
      <c r="N116" s="1772"/>
      <c r="O116" s="1773"/>
      <c r="P116" s="1817" t="s">
        <v>1136</v>
      </c>
      <c r="Q116" s="1818"/>
      <c r="R116" s="1819"/>
      <c r="S116" s="628" t="str">
        <f>IF(S115="","",VLOOKUP(S115,'[1]シフト記号表（勤務時間帯）'!$C$6:$K$35,9,FALSE))</f>
        <v/>
      </c>
      <c r="T116" s="629" t="str">
        <f>IF(T115="","",VLOOKUP(T115,'[1]シフト記号表（勤務時間帯）'!$C$6:$K$35,9,FALSE))</f>
        <v/>
      </c>
      <c r="U116" s="629" t="str">
        <f>IF(U115="","",VLOOKUP(U115,'[1]シフト記号表（勤務時間帯）'!$C$6:$K$35,9,FALSE))</f>
        <v/>
      </c>
      <c r="V116" s="629" t="str">
        <f>IF(V115="","",VLOOKUP(V115,'[1]シフト記号表（勤務時間帯）'!$C$6:$K$35,9,FALSE))</f>
        <v/>
      </c>
      <c r="W116" s="629" t="str">
        <f>IF(W115="","",VLOOKUP(W115,'[1]シフト記号表（勤務時間帯）'!$C$6:$K$35,9,FALSE))</f>
        <v/>
      </c>
      <c r="X116" s="629" t="str">
        <f>IF(X115="","",VLOOKUP(X115,'[1]シフト記号表（勤務時間帯）'!$C$6:$K$35,9,FALSE))</f>
        <v/>
      </c>
      <c r="Y116" s="630" t="str">
        <f>IF(Y115="","",VLOOKUP(Y115,'[1]シフト記号表（勤務時間帯）'!$C$6:$K$35,9,FALSE))</f>
        <v/>
      </c>
      <c r="Z116" s="628" t="str">
        <f>IF(Z115="","",VLOOKUP(Z115,'[1]シフト記号表（勤務時間帯）'!$C$6:$K$35,9,FALSE))</f>
        <v/>
      </c>
      <c r="AA116" s="629" t="str">
        <f>IF(AA115="","",VLOOKUP(AA115,'[1]シフト記号表（勤務時間帯）'!$C$6:$K$35,9,FALSE))</f>
        <v/>
      </c>
      <c r="AB116" s="629" t="str">
        <f>IF(AB115="","",VLOOKUP(AB115,'[1]シフト記号表（勤務時間帯）'!$C$6:$K$35,9,FALSE))</f>
        <v/>
      </c>
      <c r="AC116" s="629" t="str">
        <f>IF(AC115="","",VLOOKUP(AC115,'[1]シフト記号表（勤務時間帯）'!$C$6:$K$35,9,FALSE))</f>
        <v/>
      </c>
      <c r="AD116" s="629" t="str">
        <f>IF(AD115="","",VLOOKUP(AD115,'[1]シフト記号表（勤務時間帯）'!$C$6:$K$35,9,FALSE))</f>
        <v/>
      </c>
      <c r="AE116" s="629" t="str">
        <f>IF(AE115="","",VLOOKUP(AE115,'[1]シフト記号表（勤務時間帯）'!$C$6:$K$35,9,FALSE))</f>
        <v/>
      </c>
      <c r="AF116" s="630" t="str">
        <f>IF(AF115="","",VLOOKUP(AF115,'[1]シフト記号表（勤務時間帯）'!$C$6:$K$35,9,FALSE))</f>
        <v/>
      </c>
      <c r="AG116" s="628" t="str">
        <f>IF(AG115="","",VLOOKUP(AG115,'[1]シフト記号表（勤務時間帯）'!$C$6:$K$35,9,FALSE))</f>
        <v/>
      </c>
      <c r="AH116" s="629" t="str">
        <f>IF(AH115="","",VLOOKUP(AH115,'[1]シフト記号表（勤務時間帯）'!$C$6:$K$35,9,FALSE))</f>
        <v/>
      </c>
      <c r="AI116" s="629" t="str">
        <f>IF(AI115="","",VLOOKUP(AI115,'[1]シフト記号表（勤務時間帯）'!$C$6:$K$35,9,FALSE))</f>
        <v/>
      </c>
      <c r="AJ116" s="629" t="str">
        <f>IF(AJ115="","",VLOOKUP(AJ115,'[1]シフト記号表（勤務時間帯）'!$C$6:$K$35,9,FALSE))</f>
        <v/>
      </c>
      <c r="AK116" s="629" t="str">
        <f>IF(AK115="","",VLOOKUP(AK115,'[1]シフト記号表（勤務時間帯）'!$C$6:$K$35,9,FALSE))</f>
        <v/>
      </c>
      <c r="AL116" s="629" t="str">
        <f>IF(AL115="","",VLOOKUP(AL115,'[1]シフト記号表（勤務時間帯）'!$C$6:$K$35,9,FALSE))</f>
        <v/>
      </c>
      <c r="AM116" s="630" t="str">
        <f>IF(AM115="","",VLOOKUP(AM115,'[1]シフト記号表（勤務時間帯）'!$C$6:$K$35,9,FALSE))</f>
        <v/>
      </c>
      <c r="AN116" s="628" t="str">
        <f>IF(AN115="","",VLOOKUP(AN115,'[1]シフト記号表（勤務時間帯）'!$C$6:$K$35,9,FALSE))</f>
        <v/>
      </c>
      <c r="AO116" s="629" t="str">
        <f>IF(AO115="","",VLOOKUP(AO115,'[1]シフト記号表（勤務時間帯）'!$C$6:$K$35,9,FALSE))</f>
        <v/>
      </c>
      <c r="AP116" s="629" t="str">
        <f>IF(AP115="","",VLOOKUP(AP115,'[1]シフト記号表（勤務時間帯）'!$C$6:$K$35,9,FALSE))</f>
        <v/>
      </c>
      <c r="AQ116" s="629" t="str">
        <f>IF(AQ115="","",VLOOKUP(AQ115,'[1]シフト記号表（勤務時間帯）'!$C$6:$K$35,9,FALSE))</f>
        <v/>
      </c>
      <c r="AR116" s="629" t="str">
        <f>IF(AR115="","",VLOOKUP(AR115,'[1]シフト記号表（勤務時間帯）'!$C$6:$K$35,9,FALSE))</f>
        <v/>
      </c>
      <c r="AS116" s="629" t="str">
        <f>IF(AS115="","",VLOOKUP(AS115,'[1]シフト記号表（勤務時間帯）'!$C$6:$K$35,9,FALSE))</f>
        <v/>
      </c>
      <c r="AT116" s="630" t="str">
        <f>IF(AT115="","",VLOOKUP(AT115,'[1]シフト記号表（勤務時間帯）'!$C$6:$K$35,9,FALSE))</f>
        <v/>
      </c>
      <c r="AU116" s="628" t="str">
        <f>IF(AU115="","",VLOOKUP(AU115,'[1]シフト記号表（勤務時間帯）'!$C$6:$K$35,9,FALSE))</f>
        <v/>
      </c>
      <c r="AV116" s="629" t="str">
        <f>IF(AV115="","",VLOOKUP(AV115,'[1]シフト記号表（勤務時間帯）'!$C$6:$K$35,9,FALSE))</f>
        <v/>
      </c>
      <c r="AW116" s="629" t="str">
        <f>IF(AW115="","",VLOOKUP(AW115,'[1]シフト記号表（勤務時間帯）'!$C$6:$K$35,9,FALSE))</f>
        <v/>
      </c>
      <c r="AX116" s="1820">
        <f>IF($BB$3="４週",SUM(S116:AT116),IF($BB$3="暦月",SUM(S116:AW116),""))</f>
        <v>0</v>
      </c>
      <c r="AY116" s="1821"/>
      <c r="AZ116" s="1822">
        <f>IF($BB$3="４週",AX116/4,IF($BB$3="暦月",'勤務体制（100名）'!AX116/('勤務体制（100名）'!$BB$8/7),""))</f>
        <v>0</v>
      </c>
      <c r="BA116" s="1823"/>
      <c r="BB116" s="1877"/>
      <c r="BC116" s="1772"/>
      <c r="BD116" s="1772"/>
      <c r="BE116" s="1772"/>
      <c r="BF116" s="1773"/>
    </row>
    <row r="117" spans="2:58" ht="20.25" customHeight="1" x14ac:dyDescent="0.2">
      <c r="B117" s="1750"/>
      <c r="C117" s="1859"/>
      <c r="D117" s="1860"/>
      <c r="E117" s="1861"/>
      <c r="F117" s="693">
        <f>C115</f>
        <v>0</v>
      </c>
      <c r="G117" s="1835"/>
      <c r="H117" s="1765"/>
      <c r="I117" s="1766"/>
      <c r="J117" s="1766"/>
      <c r="K117" s="1767"/>
      <c r="L117" s="1840"/>
      <c r="M117" s="1841"/>
      <c r="N117" s="1841"/>
      <c r="O117" s="1842"/>
      <c r="P117" s="1824" t="s">
        <v>1137</v>
      </c>
      <c r="Q117" s="1825"/>
      <c r="R117" s="1826"/>
      <c r="S117" s="632" t="str">
        <f>IF(S115="","",VLOOKUP(S115,'[1]シフト記号表（勤務時間帯）'!$C$6:$U$35,19,FALSE))</f>
        <v/>
      </c>
      <c r="T117" s="633" t="str">
        <f>IF(T115="","",VLOOKUP(T115,'[1]シフト記号表（勤務時間帯）'!$C$6:$U$35,19,FALSE))</f>
        <v/>
      </c>
      <c r="U117" s="633" t="str">
        <f>IF(U115="","",VLOOKUP(U115,'[1]シフト記号表（勤務時間帯）'!$C$6:$U$35,19,FALSE))</f>
        <v/>
      </c>
      <c r="V117" s="633" t="str">
        <f>IF(V115="","",VLOOKUP(V115,'[1]シフト記号表（勤務時間帯）'!$C$6:$U$35,19,FALSE))</f>
        <v/>
      </c>
      <c r="W117" s="633" t="str">
        <f>IF(W115="","",VLOOKUP(W115,'[1]シフト記号表（勤務時間帯）'!$C$6:$U$35,19,FALSE))</f>
        <v/>
      </c>
      <c r="X117" s="633" t="str">
        <f>IF(X115="","",VLOOKUP(X115,'[1]シフト記号表（勤務時間帯）'!$C$6:$U$35,19,FALSE))</f>
        <v/>
      </c>
      <c r="Y117" s="634" t="str">
        <f>IF(Y115="","",VLOOKUP(Y115,'[1]シフト記号表（勤務時間帯）'!$C$6:$U$35,19,FALSE))</f>
        <v/>
      </c>
      <c r="Z117" s="632" t="str">
        <f>IF(Z115="","",VLOOKUP(Z115,'[1]シフト記号表（勤務時間帯）'!$C$6:$U$35,19,FALSE))</f>
        <v/>
      </c>
      <c r="AA117" s="633" t="str">
        <f>IF(AA115="","",VLOOKUP(AA115,'[1]シフト記号表（勤務時間帯）'!$C$6:$U$35,19,FALSE))</f>
        <v/>
      </c>
      <c r="AB117" s="633" t="str">
        <f>IF(AB115="","",VLOOKUP(AB115,'[1]シフト記号表（勤務時間帯）'!$C$6:$U$35,19,FALSE))</f>
        <v/>
      </c>
      <c r="AC117" s="633" t="str">
        <f>IF(AC115="","",VLOOKUP(AC115,'[1]シフト記号表（勤務時間帯）'!$C$6:$U$35,19,FALSE))</f>
        <v/>
      </c>
      <c r="AD117" s="633" t="str">
        <f>IF(AD115="","",VLOOKUP(AD115,'[1]シフト記号表（勤務時間帯）'!$C$6:$U$35,19,FALSE))</f>
        <v/>
      </c>
      <c r="AE117" s="633" t="str">
        <f>IF(AE115="","",VLOOKUP(AE115,'[1]シフト記号表（勤務時間帯）'!$C$6:$U$35,19,FALSE))</f>
        <v/>
      </c>
      <c r="AF117" s="634" t="str">
        <f>IF(AF115="","",VLOOKUP(AF115,'[1]シフト記号表（勤務時間帯）'!$C$6:$U$35,19,FALSE))</f>
        <v/>
      </c>
      <c r="AG117" s="632" t="str">
        <f>IF(AG115="","",VLOOKUP(AG115,'[1]シフト記号表（勤務時間帯）'!$C$6:$U$35,19,FALSE))</f>
        <v/>
      </c>
      <c r="AH117" s="633" t="str">
        <f>IF(AH115="","",VLOOKUP(AH115,'[1]シフト記号表（勤務時間帯）'!$C$6:$U$35,19,FALSE))</f>
        <v/>
      </c>
      <c r="AI117" s="633" t="str">
        <f>IF(AI115="","",VLOOKUP(AI115,'[1]シフト記号表（勤務時間帯）'!$C$6:$U$35,19,FALSE))</f>
        <v/>
      </c>
      <c r="AJ117" s="633" t="str">
        <f>IF(AJ115="","",VLOOKUP(AJ115,'[1]シフト記号表（勤務時間帯）'!$C$6:$U$35,19,FALSE))</f>
        <v/>
      </c>
      <c r="AK117" s="633" t="str">
        <f>IF(AK115="","",VLOOKUP(AK115,'[1]シフト記号表（勤務時間帯）'!$C$6:$U$35,19,FALSE))</f>
        <v/>
      </c>
      <c r="AL117" s="633" t="str">
        <f>IF(AL115="","",VLOOKUP(AL115,'[1]シフト記号表（勤務時間帯）'!$C$6:$U$35,19,FALSE))</f>
        <v/>
      </c>
      <c r="AM117" s="634" t="str">
        <f>IF(AM115="","",VLOOKUP(AM115,'[1]シフト記号表（勤務時間帯）'!$C$6:$U$35,19,FALSE))</f>
        <v/>
      </c>
      <c r="AN117" s="632" t="str">
        <f>IF(AN115="","",VLOOKUP(AN115,'[1]シフト記号表（勤務時間帯）'!$C$6:$U$35,19,FALSE))</f>
        <v/>
      </c>
      <c r="AO117" s="633" t="str">
        <f>IF(AO115="","",VLOOKUP(AO115,'[1]シフト記号表（勤務時間帯）'!$C$6:$U$35,19,FALSE))</f>
        <v/>
      </c>
      <c r="AP117" s="633" t="str">
        <f>IF(AP115="","",VLOOKUP(AP115,'[1]シフト記号表（勤務時間帯）'!$C$6:$U$35,19,FALSE))</f>
        <v/>
      </c>
      <c r="AQ117" s="633" t="str">
        <f>IF(AQ115="","",VLOOKUP(AQ115,'[1]シフト記号表（勤務時間帯）'!$C$6:$U$35,19,FALSE))</f>
        <v/>
      </c>
      <c r="AR117" s="633" t="str">
        <f>IF(AR115="","",VLOOKUP(AR115,'[1]シフト記号表（勤務時間帯）'!$C$6:$U$35,19,FALSE))</f>
        <v/>
      </c>
      <c r="AS117" s="633" t="str">
        <f>IF(AS115="","",VLOOKUP(AS115,'[1]シフト記号表（勤務時間帯）'!$C$6:$U$35,19,FALSE))</f>
        <v/>
      </c>
      <c r="AT117" s="634" t="str">
        <f>IF(AT115="","",VLOOKUP(AT115,'[1]シフト記号表（勤務時間帯）'!$C$6:$U$35,19,FALSE))</f>
        <v/>
      </c>
      <c r="AU117" s="632" t="str">
        <f>IF(AU115="","",VLOOKUP(AU115,'[1]シフト記号表（勤務時間帯）'!$C$6:$U$35,19,FALSE))</f>
        <v/>
      </c>
      <c r="AV117" s="633" t="str">
        <f>IF(AV115="","",VLOOKUP(AV115,'[1]シフト記号表（勤務時間帯）'!$C$6:$U$35,19,FALSE))</f>
        <v/>
      </c>
      <c r="AW117" s="633" t="str">
        <f>IF(AW115="","",VLOOKUP(AW115,'[1]シフト記号表（勤務時間帯）'!$C$6:$U$35,19,FALSE))</f>
        <v/>
      </c>
      <c r="AX117" s="1827">
        <f>IF($BB$3="４週",SUM(S117:AT117),IF($BB$3="暦月",SUM(S117:AW117),""))</f>
        <v>0</v>
      </c>
      <c r="AY117" s="1828"/>
      <c r="AZ117" s="1829">
        <f>IF($BB$3="４週",AX117/4,IF($BB$3="暦月",'勤務体制（100名）'!AX117/('勤務体制（100名）'!$BB$8/7),""))</f>
        <v>0</v>
      </c>
      <c r="BA117" s="1830"/>
      <c r="BB117" s="1878"/>
      <c r="BC117" s="1841"/>
      <c r="BD117" s="1841"/>
      <c r="BE117" s="1841"/>
      <c r="BF117" s="1842"/>
    </row>
    <row r="118" spans="2:58" ht="20.25" customHeight="1" x14ac:dyDescent="0.2">
      <c r="B118" s="1750">
        <f>B115+1</f>
        <v>33</v>
      </c>
      <c r="C118" s="1853"/>
      <c r="D118" s="1854"/>
      <c r="E118" s="1855"/>
      <c r="F118" s="635"/>
      <c r="G118" s="1834"/>
      <c r="H118" s="1836"/>
      <c r="I118" s="1766"/>
      <c r="J118" s="1766"/>
      <c r="K118" s="1767"/>
      <c r="L118" s="1837"/>
      <c r="M118" s="1838"/>
      <c r="N118" s="1838"/>
      <c r="O118" s="1839"/>
      <c r="P118" s="1843" t="s">
        <v>1135</v>
      </c>
      <c r="Q118" s="1844"/>
      <c r="R118" s="1845"/>
      <c r="S118" s="690"/>
      <c r="T118" s="691"/>
      <c r="U118" s="691"/>
      <c r="V118" s="691"/>
      <c r="W118" s="691"/>
      <c r="X118" s="691"/>
      <c r="Y118" s="692"/>
      <c r="Z118" s="690"/>
      <c r="AA118" s="691"/>
      <c r="AB118" s="691"/>
      <c r="AC118" s="691"/>
      <c r="AD118" s="691"/>
      <c r="AE118" s="691"/>
      <c r="AF118" s="692"/>
      <c r="AG118" s="690"/>
      <c r="AH118" s="691"/>
      <c r="AI118" s="691"/>
      <c r="AJ118" s="691"/>
      <c r="AK118" s="691"/>
      <c r="AL118" s="691"/>
      <c r="AM118" s="692"/>
      <c r="AN118" s="690"/>
      <c r="AO118" s="691"/>
      <c r="AP118" s="691"/>
      <c r="AQ118" s="691"/>
      <c r="AR118" s="691"/>
      <c r="AS118" s="691"/>
      <c r="AT118" s="692"/>
      <c r="AU118" s="690"/>
      <c r="AV118" s="691"/>
      <c r="AW118" s="691"/>
      <c r="AX118" s="1915"/>
      <c r="AY118" s="1916"/>
      <c r="AZ118" s="1917"/>
      <c r="BA118" s="1918"/>
      <c r="BB118" s="1876"/>
      <c r="BC118" s="1838"/>
      <c r="BD118" s="1838"/>
      <c r="BE118" s="1838"/>
      <c r="BF118" s="1839"/>
    </row>
    <row r="119" spans="2:58" ht="20.25" customHeight="1" x14ac:dyDescent="0.2">
      <c r="B119" s="1750"/>
      <c r="C119" s="1856"/>
      <c r="D119" s="1857"/>
      <c r="E119" s="1858"/>
      <c r="F119" s="627"/>
      <c r="G119" s="1761"/>
      <c r="H119" s="1765"/>
      <c r="I119" s="1766"/>
      <c r="J119" s="1766"/>
      <c r="K119" s="1767"/>
      <c r="L119" s="1771"/>
      <c r="M119" s="1772"/>
      <c r="N119" s="1772"/>
      <c r="O119" s="1773"/>
      <c r="P119" s="1817" t="s">
        <v>1136</v>
      </c>
      <c r="Q119" s="1818"/>
      <c r="R119" s="1819"/>
      <c r="S119" s="628" t="str">
        <f>IF(S118="","",VLOOKUP(S118,'[1]シフト記号表（勤務時間帯）'!$C$6:$K$35,9,FALSE))</f>
        <v/>
      </c>
      <c r="T119" s="629" t="str">
        <f>IF(T118="","",VLOOKUP(T118,'[1]シフト記号表（勤務時間帯）'!$C$6:$K$35,9,FALSE))</f>
        <v/>
      </c>
      <c r="U119" s="629" t="str">
        <f>IF(U118="","",VLOOKUP(U118,'[1]シフト記号表（勤務時間帯）'!$C$6:$K$35,9,FALSE))</f>
        <v/>
      </c>
      <c r="V119" s="629" t="str">
        <f>IF(V118="","",VLOOKUP(V118,'[1]シフト記号表（勤務時間帯）'!$C$6:$K$35,9,FALSE))</f>
        <v/>
      </c>
      <c r="W119" s="629" t="str">
        <f>IF(W118="","",VLOOKUP(W118,'[1]シフト記号表（勤務時間帯）'!$C$6:$K$35,9,FALSE))</f>
        <v/>
      </c>
      <c r="X119" s="629" t="str">
        <f>IF(X118="","",VLOOKUP(X118,'[1]シフト記号表（勤務時間帯）'!$C$6:$K$35,9,FALSE))</f>
        <v/>
      </c>
      <c r="Y119" s="630" t="str">
        <f>IF(Y118="","",VLOOKUP(Y118,'[1]シフト記号表（勤務時間帯）'!$C$6:$K$35,9,FALSE))</f>
        <v/>
      </c>
      <c r="Z119" s="628" t="str">
        <f>IF(Z118="","",VLOOKUP(Z118,'[1]シフト記号表（勤務時間帯）'!$C$6:$K$35,9,FALSE))</f>
        <v/>
      </c>
      <c r="AA119" s="629" t="str">
        <f>IF(AA118="","",VLOOKUP(AA118,'[1]シフト記号表（勤務時間帯）'!$C$6:$K$35,9,FALSE))</f>
        <v/>
      </c>
      <c r="AB119" s="629" t="str">
        <f>IF(AB118="","",VLOOKUP(AB118,'[1]シフト記号表（勤務時間帯）'!$C$6:$K$35,9,FALSE))</f>
        <v/>
      </c>
      <c r="AC119" s="629" t="str">
        <f>IF(AC118="","",VLOOKUP(AC118,'[1]シフト記号表（勤務時間帯）'!$C$6:$K$35,9,FALSE))</f>
        <v/>
      </c>
      <c r="AD119" s="629" t="str">
        <f>IF(AD118="","",VLOOKUP(AD118,'[1]シフト記号表（勤務時間帯）'!$C$6:$K$35,9,FALSE))</f>
        <v/>
      </c>
      <c r="AE119" s="629" t="str">
        <f>IF(AE118="","",VLOOKUP(AE118,'[1]シフト記号表（勤務時間帯）'!$C$6:$K$35,9,FALSE))</f>
        <v/>
      </c>
      <c r="AF119" s="630" t="str">
        <f>IF(AF118="","",VLOOKUP(AF118,'[1]シフト記号表（勤務時間帯）'!$C$6:$K$35,9,FALSE))</f>
        <v/>
      </c>
      <c r="AG119" s="628" t="str">
        <f>IF(AG118="","",VLOOKUP(AG118,'[1]シフト記号表（勤務時間帯）'!$C$6:$K$35,9,FALSE))</f>
        <v/>
      </c>
      <c r="AH119" s="629" t="str">
        <f>IF(AH118="","",VLOOKUP(AH118,'[1]シフト記号表（勤務時間帯）'!$C$6:$K$35,9,FALSE))</f>
        <v/>
      </c>
      <c r="AI119" s="629" t="str">
        <f>IF(AI118="","",VLOOKUP(AI118,'[1]シフト記号表（勤務時間帯）'!$C$6:$K$35,9,FALSE))</f>
        <v/>
      </c>
      <c r="AJ119" s="629" t="str">
        <f>IF(AJ118="","",VLOOKUP(AJ118,'[1]シフト記号表（勤務時間帯）'!$C$6:$K$35,9,FALSE))</f>
        <v/>
      </c>
      <c r="AK119" s="629" t="str">
        <f>IF(AK118="","",VLOOKUP(AK118,'[1]シフト記号表（勤務時間帯）'!$C$6:$K$35,9,FALSE))</f>
        <v/>
      </c>
      <c r="AL119" s="629" t="str">
        <f>IF(AL118="","",VLOOKUP(AL118,'[1]シフト記号表（勤務時間帯）'!$C$6:$K$35,9,FALSE))</f>
        <v/>
      </c>
      <c r="AM119" s="630" t="str">
        <f>IF(AM118="","",VLOOKUP(AM118,'[1]シフト記号表（勤務時間帯）'!$C$6:$K$35,9,FALSE))</f>
        <v/>
      </c>
      <c r="AN119" s="628" t="str">
        <f>IF(AN118="","",VLOOKUP(AN118,'[1]シフト記号表（勤務時間帯）'!$C$6:$K$35,9,FALSE))</f>
        <v/>
      </c>
      <c r="AO119" s="629" t="str">
        <f>IF(AO118="","",VLOOKUP(AO118,'[1]シフト記号表（勤務時間帯）'!$C$6:$K$35,9,FALSE))</f>
        <v/>
      </c>
      <c r="AP119" s="629" t="str">
        <f>IF(AP118="","",VLOOKUP(AP118,'[1]シフト記号表（勤務時間帯）'!$C$6:$K$35,9,FALSE))</f>
        <v/>
      </c>
      <c r="AQ119" s="629" t="str">
        <f>IF(AQ118="","",VLOOKUP(AQ118,'[1]シフト記号表（勤務時間帯）'!$C$6:$K$35,9,FALSE))</f>
        <v/>
      </c>
      <c r="AR119" s="629" t="str">
        <f>IF(AR118="","",VLOOKUP(AR118,'[1]シフト記号表（勤務時間帯）'!$C$6:$K$35,9,FALSE))</f>
        <v/>
      </c>
      <c r="AS119" s="629" t="str">
        <f>IF(AS118="","",VLOOKUP(AS118,'[1]シフト記号表（勤務時間帯）'!$C$6:$K$35,9,FALSE))</f>
        <v/>
      </c>
      <c r="AT119" s="630" t="str">
        <f>IF(AT118="","",VLOOKUP(AT118,'[1]シフト記号表（勤務時間帯）'!$C$6:$K$35,9,FALSE))</f>
        <v/>
      </c>
      <c r="AU119" s="628" t="str">
        <f>IF(AU118="","",VLOOKUP(AU118,'[1]シフト記号表（勤務時間帯）'!$C$6:$K$35,9,FALSE))</f>
        <v/>
      </c>
      <c r="AV119" s="629" t="str">
        <f>IF(AV118="","",VLOOKUP(AV118,'[1]シフト記号表（勤務時間帯）'!$C$6:$K$35,9,FALSE))</f>
        <v/>
      </c>
      <c r="AW119" s="629" t="str">
        <f>IF(AW118="","",VLOOKUP(AW118,'[1]シフト記号表（勤務時間帯）'!$C$6:$K$35,9,FALSE))</f>
        <v/>
      </c>
      <c r="AX119" s="1820">
        <f>IF($BB$3="４週",SUM(S119:AT119),IF($BB$3="暦月",SUM(S119:AW119),""))</f>
        <v>0</v>
      </c>
      <c r="AY119" s="1821"/>
      <c r="AZ119" s="1822">
        <f>IF($BB$3="４週",AX119/4,IF($BB$3="暦月",'勤務体制（100名）'!AX119/('勤務体制（100名）'!$BB$8/7),""))</f>
        <v>0</v>
      </c>
      <c r="BA119" s="1823"/>
      <c r="BB119" s="1877"/>
      <c r="BC119" s="1772"/>
      <c r="BD119" s="1772"/>
      <c r="BE119" s="1772"/>
      <c r="BF119" s="1773"/>
    </row>
    <row r="120" spans="2:58" ht="20.25" customHeight="1" x14ac:dyDescent="0.2">
      <c r="B120" s="1750"/>
      <c r="C120" s="1859"/>
      <c r="D120" s="1860"/>
      <c r="E120" s="1861"/>
      <c r="F120" s="693">
        <f>C118</f>
        <v>0</v>
      </c>
      <c r="G120" s="1835"/>
      <c r="H120" s="1765"/>
      <c r="I120" s="1766"/>
      <c r="J120" s="1766"/>
      <c r="K120" s="1767"/>
      <c r="L120" s="1840"/>
      <c r="M120" s="1841"/>
      <c r="N120" s="1841"/>
      <c r="O120" s="1842"/>
      <c r="P120" s="1824" t="s">
        <v>1137</v>
      </c>
      <c r="Q120" s="1825"/>
      <c r="R120" s="1826"/>
      <c r="S120" s="632" t="str">
        <f>IF(S118="","",VLOOKUP(S118,'[1]シフト記号表（勤務時間帯）'!$C$6:$U$35,19,FALSE))</f>
        <v/>
      </c>
      <c r="T120" s="633" t="str">
        <f>IF(T118="","",VLOOKUP(T118,'[1]シフト記号表（勤務時間帯）'!$C$6:$U$35,19,FALSE))</f>
        <v/>
      </c>
      <c r="U120" s="633" t="str">
        <f>IF(U118="","",VLOOKUP(U118,'[1]シフト記号表（勤務時間帯）'!$C$6:$U$35,19,FALSE))</f>
        <v/>
      </c>
      <c r="V120" s="633" t="str">
        <f>IF(V118="","",VLOOKUP(V118,'[1]シフト記号表（勤務時間帯）'!$C$6:$U$35,19,FALSE))</f>
        <v/>
      </c>
      <c r="W120" s="633" t="str">
        <f>IF(W118="","",VLOOKUP(W118,'[1]シフト記号表（勤務時間帯）'!$C$6:$U$35,19,FALSE))</f>
        <v/>
      </c>
      <c r="X120" s="633" t="str">
        <f>IF(X118="","",VLOOKUP(X118,'[1]シフト記号表（勤務時間帯）'!$C$6:$U$35,19,FALSE))</f>
        <v/>
      </c>
      <c r="Y120" s="634" t="str">
        <f>IF(Y118="","",VLOOKUP(Y118,'[1]シフト記号表（勤務時間帯）'!$C$6:$U$35,19,FALSE))</f>
        <v/>
      </c>
      <c r="Z120" s="632" t="str">
        <f>IF(Z118="","",VLOOKUP(Z118,'[1]シフト記号表（勤務時間帯）'!$C$6:$U$35,19,FALSE))</f>
        <v/>
      </c>
      <c r="AA120" s="633" t="str">
        <f>IF(AA118="","",VLOOKUP(AA118,'[1]シフト記号表（勤務時間帯）'!$C$6:$U$35,19,FALSE))</f>
        <v/>
      </c>
      <c r="AB120" s="633" t="str">
        <f>IF(AB118="","",VLOOKUP(AB118,'[1]シフト記号表（勤務時間帯）'!$C$6:$U$35,19,FALSE))</f>
        <v/>
      </c>
      <c r="AC120" s="633" t="str">
        <f>IF(AC118="","",VLOOKUP(AC118,'[1]シフト記号表（勤務時間帯）'!$C$6:$U$35,19,FALSE))</f>
        <v/>
      </c>
      <c r="AD120" s="633" t="str">
        <f>IF(AD118="","",VLOOKUP(AD118,'[1]シフト記号表（勤務時間帯）'!$C$6:$U$35,19,FALSE))</f>
        <v/>
      </c>
      <c r="AE120" s="633" t="str">
        <f>IF(AE118="","",VLOOKUP(AE118,'[1]シフト記号表（勤務時間帯）'!$C$6:$U$35,19,FALSE))</f>
        <v/>
      </c>
      <c r="AF120" s="634" t="str">
        <f>IF(AF118="","",VLOOKUP(AF118,'[1]シフト記号表（勤務時間帯）'!$C$6:$U$35,19,FALSE))</f>
        <v/>
      </c>
      <c r="AG120" s="632" t="str">
        <f>IF(AG118="","",VLOOKUP(AG118,'[1]シフト記号表（勤務時間帯）'!$C$6:$U$35,19,FALSE))</f>
        <v/>
      </c>
      <c r="AH120" s="633" t="str">
        <f>IF(AH118="","",VLOOKUP(AH118,'[1]シフト記号表（勤務時間帯）'!$C$6:$U$35,19,FALSE))</f>
        <v/>
      </c>
      <c r="AI120" s="633" t="str">
        <f>IF(AI118="","",VLOOKUP(AI118,'[1]シフト記号表（勤務時間帯）'!$C$6:$U$35,19,FALSE))</f>
        <v/>
      </c>
      <c r="AJ120" s="633" t="str">
        <f>IF(AJ118="","",VLOOKUP(AJ118,'[1]シフト記号表（勤務時間帯）'!$C$6:$U$35,19,FALSE))</f>
        <v/>
      </c>
      <c r="AK120" s="633" t="str">
        <f>IF(AK118="","",VLOOKUP(AK118,'[1]シフト記号表（勤務時間帯）'!$C$6:$U$35,19,FALSE))</f>
        <v/>
      </c>
      <c r="AL120" s="633" t="str">
        <f>IF(AL118="","",VLOOKUP(AL118,'[1]シフト記号表（勤務時間帯）'!$C$6:$U$35,19,FALSE))</f>
        <v/>
      </c>
      <c r="AM120" s="634" t="str">
        <f>IF(AM118="","",VLOOKUP(AM118,'[1]シフト記号表（勤務時間帯）'!$C$6:$U$35,19,FALSE))</f>
        <v/>
      </c>
      <c r="AN120" s="632" t="str">
        <f>IF(AN118="","",VLOOKUP(AN118,'[1]シフト記号表（勤務時間帯）'!$C$6:$U$35,19,FALSE))</f>
        <v/>
      </c>
      <c r="AO120" s="633" t="str">
        <f>IF(AO118="","",VLOOKUP(AO118,'[1]シフト記号表（勤務時間帯）'!$C$6:$U$35,19,FALSE))</f>
        <v/>
      </c>
      <c r="AP120" s="633" t="str">
        <f>IF(AP118="","",VLOOKUP(AP118,'[1]シフト記号表（勤務時間帯）'!$C$6:$U$35,19,FALSE))</f>
        <v/>
      </c>
      <c r="AQ120" s="633" t="str">
        <f>IF(AQ118="","",VLOOKUP(AQ118,'[1]シフト記号表（勤務時間帯）'!$C$6:$U$35,19,FALSE))</f>
        <v/>
      </c>
      <c r="AR120" s="633" t="str">
        <f>IF(AR118="","",VLOOKUP(AR118,'[1]シフト記号表（勤務時間帯）'!$C$6:$U$35,19,FALSE))</f>
        <v/>
      </c>
      <c r="AS120" s="633" t="str">
        <f>IF(AS118="","",VLOOKUP(AS118,'[1]シフト記号表（勤務時間帯）'!$C$6:$U$35,19,FALSE))</f>
        <v/>
      </c>
      <c r="AT120" s="634" t="str">
        <f>IF(AT118="","",VLOOKUP(AT118,'[1]シフト記号表（勤務時間帯）'!$C$6:$U$35,19,FALSE))</f>
        <v/>
      </c>
      <c r="AU120" s="632" t="str">
        <f>IF(AU118="","",VLOOKUP(AU118,'[1]シフト記号表（勤務時間帯）'!$C$6:$U$35,19,FALSE))</f>
        <v/>
      </c>
      <c r="AV120" s="633" t="str">
        <f>IF(AV118="","",VLOOKUP(AV118,'[1]シフト記号表（勤務時間帯）'!$C$6:$U$35,19,FALSE))</f>
        <v/>
      </c>
      <c r="AW120" s="633" t="str">
        <f>IF(AW118="","",VLOOKUP(AW118,'[1]シフト記号表（勤務時間帯）'!$C$6:$U$35,19,FALSE))</f>
        <v/>
      </c>
      <c r="AX120" s="1827">
        <f>IF($BB$3="４週",SUM(S120:AT120),IF($BB$3="暦月",SUM(S120:AW120),""))</f>
        <v>0</v>
      </c>
      <c r="AY120" s="1828"/>
      <c r="AZ120" s="1829">
        <f>IF($BB$3="４週",AX120/4,IF($BB$3="暦月",'勤務体制（100名）'!AX120/('勤務体制（100名）'!$BB$8/7),""))</f>
        <v>0</v>
      </c>
      <c r="BA120" s="1830"/>
      <c r="BB120" s="1878"/>
      <c r="BC120" s="1841"/>
      <c r="BD120" s="1841"/>
      <c r="BE120" s="1841"/>
      <c r="BF120" s="1842"/>
    </row>
    <row r="121" spans="2:58" ht="20.25" customHeight="1" x14ac:dyDescent="0.2">
      <c r="B121" s="1750">
        <f>B118+1</f>
        <v>34</v>
      </c>
      <c r="C121" s="1853"/>
      <c r="D121" s="1854"/>
      <c r="E121" s="1855"/>
      <c r="F121" s="635"/>
      <c r="G121" s="1834"/>
      <c r="H121" s="1836"/>
      <c r="I121" s="1766"/>
      <c r="J121" s="1766"/>
      <c r="K121" s="1767"/>
      <c r="L121" s="1837"/>
      <c r="M121" s="1838"/>
      <c r="N121" s="1838"/>
      <c r="O121" s="1839"/>
      <c r="P121" s="1843" t="s">
        <v>1135</v>
      </c>
      <c r="Q121" s="1844"/>
      <c r="R121" s="1845"/>
      <c r="S121" s="690"/>
      <c r="T121" s="691"/>
      <c r="U121" s="691"/>
      <c r="V121" s="691"/>
      <c r="W121" s="691"/>
      <c r="X121" s="691"/>
      <c r="Y121" s="692"/>
      <c r="Z121" s="690"/>
      <c r="AA121" s="691"/>
      <c r="AB121" s="691"/>
      <c r="AC121" s="691"/>
      <c r="AD121" s="691"/>
      <c r="AE121" s="691"/>
      <c r="AF121" s="692"/>
      <c r="AG121" s="690"/>
      <c r="AH121" s="691"/>
      <c r="AI121" s="691"/>
      <c r="AJ121" s="691"/>
      <c r="AK121" s="691"/>
      <c r="AL121" s="691"/>
      <c r="AM121" s="692"/>
      <c r="AN121" s="690"/>
      <c r="AO121" s="691"/>
      <c r="AP121" s="691"/>
      <c r="AQ121" s="691"/>
      <c r="AR121" s="691"/>
      <c r="AS121" s="691"/>
      <c r="AT121" s="692"/>
      <c r="AU121" s="690"/>
      <c r="AV121" s="691"/>
      <c r="AW121" s="691"/>
      <c r="AX121" s="1915"/>
      <c r="AY121" s="1916"/>
      <c r="AZ121" s="1917"/>
      <c r="BA121" s="1918"/>
      <c r="BB121" s="1876"/>
      <c r="BC121" s="1838"/>
      <c r="BD121" s="1838"/>
      <c r="BE121" s="1838"/>
      <c r="BF121" s="1839"/>
    </row>
    <row r="122" spans="2:58" ht="20.25" customHeight="1" x14ac:dyDescent="0.2">
      <c r="B122" s="1750"/>
      <c r="C122" s="1856"/>
      <c r="D122" s="1857"/>
      <c r="E122" s="1858"/>
      <c r="F122" s="627"/>
      <c r="G122" s="1761"/>
      <c r="H122" s="1765"/>
      <c r="I122" s="1766"/>
      <c r="J122" s="1766"/>
      <c r="K122" s="1767"/>
      <c r="L122" s="1771"/>
      <c r="M122" s="1772"/>
      <c r="N122" s="1772"/>
      <c r="O122" s="1773"/>
      <c r="P122" s="1817" t="s">
        <v>1136</v>
      </c>
      <c r="Q122" s="1818"/>
      <c r="R122" s="1819"/>
      <c r="S122" s="628" t="str">
        <f>IF(S121="","",VLOOKUP(S121,'[1]シフト記号表（勤務時間帯）'!$C$6:$K$35,9,FALSE))</f>
        <v/>
      </c>
      <c r="T122" s="629" t="str">
        <f>IF(T121="","",VLOOKUP(T121,'[1]シフト記号表（勤務時間帯）'!$C$6:$K$35,9,FALSE))</f>
        <v/>
      </c>
      <c r="U122" s="629" t="str">
        <f>IF(U121="","",VLOOKUP(U121,'[1]シフト記号表（勤務時間帯）'!$C$6:$K$35,9,FALSE))</f>
        <v/>
      </c>
      <c r="V122" s="629" t="str">
        <f>IF(V121="","",VLOOKUP(V121,'[1]シフト記号表（勤務時間帯）'!$C$6:$K$35,9,FALSE))</f>
        <v/>
      </c>
      <c r="W122" s="629" t="str">
        <f>IF(W121="","",VLOOKUP(W121,'[1]シフト記号表（勤務時間帯）'!$C$6:$K$35,9,FALSE))</f>
        <v/>
      </c>
      <c r="X122" s="629" t="str">
        <f>IF(X121="","",VLOOKUP(X121,'[1]シフト記号表（勤務時間帯）'!$C$6:$K$35,9,FALSE))</f>
        <v/>
      </c>
      <c r="Y122" s="630" t="str">
        <f>IF(Y121="","",VLOOKUP(Y121,'[1]シフト記号表（勤務時間帯）'!$C$6:$K$35,9,FALSE))</f>
        <v/>
      </c>
      <c r="Z122" s="628" t="str">
        <f>IF(Z121="","",VLOOKUP(Z121,'[1]シフト記号表（勤務時間帯）'!$C$6:$K$35,9,FALSE))</f>
        <v/>
      </c>
      <c r="AA122" s="629" t="str">
        <f>IF(AA121="","",VLOOKUP(AA121,'[1]シフト記号表（勤務時間帯）'!$C$6:$K$35,9,FALSE))</f>
        <v/>
      </c>
      <c r="AB122" s="629" t="str">
        <f>IF(AB121="","",VLOOKUP(AB121,'[1]シフト記号表（勤務時間帯）'!$C$6:$K$35,9,FALSE))</f>
        <v/>
      </c>
      <c r="AC122" s="629" t="str">
        <f>IF(AC121="","",VLOOKUP(AC121,'[1]シフト記号表（勤務時間帯）'!$C$6:$K$35,9,FALSE))</f>
        <v/>
      </c>
      <c r="AD122" s="629" t="str">
        <f>IF(AD121="","",VLOOKUP(AD121,'[1]シフト記号表（勤務時間帯）'!$C$6:$K$35,9,FALSE))</f>
        <v/>
      </c>
      <c r="AE122" s="629" t="str">
        <f>IF(AE121="","",VLOOKUP(AE121,'[1]シフト記号表（勤務時間帯）'!$C$6:$K$35,9,FALSE))</f>
        <v/>
      </c>
      <c r="AF122" s="630" t="str">
        <f>IF(AF121="","",VLOOKUP(AF121,'[1]シフト記号表（勤務時間帯）'!$C$6:$K$35,9,FALSE))</f>
        <v/>
      </c>
      <c r="AG122" s="628" t="str">
        <f>IF(AG121="","",VLOOKUP(AG121,'[1]シフト記号表（勤務時間帯）'!$C$6:$K$35,9,FALSE))</f>
        <v/>
      </c>
      <c r="AH122" s="629" t="str">
        <f>IF(AH121="","",VLOOKUP(AH121,'[1]シフト記号表（勤務時間帯）'!$C$6:$K$35,9,FALSE))</f>
        <v/>
      </c>
      <c r="AI122" s="629" t="str">
        <f>IF(AI121="","",VLOOKUP(AI121,'[1]シフト記号表（勤務時間帯）'!$C$6:$K$35,9,FALSE))</f>
        <v/>
      </c>
      <c r="AJ122" s="629" t="str">
        <f>IF(AJ121="","",VLOOKUP(AJ121,'[1]シフト記号表（勤務時間帯）'!$C$6:$K$35,9,FALSE))</f>
        <v/>
      </c>
      <c r="AK122" s="629" t="str">
        <f>IF(AK121="","",VLOOKUP(AK121,'[1]シフト記号表（勤務時間帯）'!$C$6:$K$35,9,FALSE))</f>
        <v/>
      </c>
      <c r="AL122" s="629" t="str">
        <f>IF(AL121="","",VLOOKUP(AL121,'[1]シフト記号表（勤務時間帯）'!$C$6:$K$35,9,FALSE))</f>
        <v/>
      </c>
      <c r="AM122" s="630" t="str">
        <f>IF(AM121="","",VLOOKUP(AM121,'[1]シフト記号表（勤務時間帯）'!$C$6:$K$35,9,FALSE))</f>
        <v/>
      </c>
      <c r="AN122" s="628" t="str">
        <f>IF(AN121="","",VLOOKUP(AN121,'[1]シフト記号表（勤務時間帯）'!$C$6:$K$35,9,FALSE))</f>
        <v/>
      </c>
      <c r="AO122" s="629" t="str">
        <f>IF(AO121="","",VLOOKUP(AO121,'[1]シフト記号表（勤務時間帯）'!$C$6:$K$35,9,FALSE))</f>
        <v/>
      </c>
      <c r="AP122" s="629" t="str">
        <f>IF(AP121="","",VLOOKUP(AP121,'[1]シフト記号表（勤務時間帯）'!$C$6:$K$35,9,FALSE))</f>
        <v/>
      </c>
      <c r="AQ122" s="629" t="str">
        <f>IF(AQ121="","",VLOOKUP(AQ121,'[1]シフト記号表（勤務時間帯）'!$C$6:$K$35,9,FALSE))</f>
        <v/>
      </c>
      <c r="AR122" s="629" t="str">
        <f>IF(AR121="","",VLOOKUP(AR121,'[1]シフト記号表（勤務時間帯）'!$C$6:$K$35,9,FALSE))</f>
        <v/>
      </c>
      <c r="AS122" s="629" t="str">
        <f>IF(AS121="","",VLOOKUP(AS121,'[1]シフト記号表（勤務時間帯）'!$C$6:$K$35,9,FALSE))</f>
        <v/>
      </c>
      <c r="AT122" s="630" t="str">
        <f>IF(AT121="","",VLOOKUP(AT121,'[1]シフト記号表（勤務時間帯）'!$C$6:$K$35,9,FALSE))</f>
        <v/>
      </c>
      <c r="AU122" s="628" t="str">
        <f>IF(AU121="","",VLOOKUP(AU121,'[1]シフト記号表（勤務時間帯）'!$C$6:$K$35,9,FALSE))</f>
        <v/>
      </c>
      <c r="AV122" s="629" t="str">
        <f>IF(AV121="","",VLOOKUP(AV121,'[1]シフト記号表（勤務時間帯）'!$C$6:$K$35,9,FALSE))</f>
        <v/>
      </c>
      <c r="AW122" s="629" t="str">
        <f>IF(AW121="","",VLOOKUP(AW121,'[1]シフト記号表（勤務時間帯）'!$C$6:$K$35,9,FALSE))</f>
        <v/>
      </c>
      <c r="AX122" s="1820">
        <f>IF($BB$3="４週",SUM(S122:AT122),IF($BB$3="暦月",SUM(S122:AW122),""))</f>
        <v>0</v>
      </c>
      <c r="AY122" s="1821"/>
      <c r="AZ122" s="1822">
        <f>IF($BB$3="４週",AX122/4,IF($BB$3="暦月",'勤務体制（100名）'!AX122/('勤務体制（100名）'!$BB$8/7),""))</f>
        <v>0</v>
      </c>
      <c r="BA122" s="1823"/>
      <c r="BB122" s="1877"/>
      <c r="BC122" s="1772"/>
      <c r="BD122" s="1772"/>
      <c r="BE122" s="1772"/>
      <c r="BF122" s="1773"/>
    </row>
    <row r="123" spans="2:58" ht="20.25" customHeight="1" x14ac:dyDescent="0.2">
      <c r="B123" s="1750"/>
      <c r="C123" s="1859"/>
      <c r="D123" s="1860"/>
      <c r="E123" s="1861"/>
      <c r="F123" s="693">
        <f>C121</f>
        <v>0</v>
      </c>
      <c r="G123" s="1835"/>
      <c r="H123" s="1765"/>
      <c r="I123" s="1766"/>
      <c r="J123" s="1766"/>
      <c r="K123" s="1767"/>
      <c r="L123" s="1840"/>
      <c r="M123" s="1841"/>
      <c r="N123" s="1841"/>
      <c r="O123" s="1842"/>
      <c r="P123" s="1824" t="s">
        <v>1137</v>
      </c>
      <c r="Q123" s="1825"/>
      <c r="R123" s="1826"/>
      <c r="S123" s="632" t="str">
        <f>IF(S121="","",VLOOKUP(S121,'[1]シフト記号表（勤務時間帯）'!$C$6:$U$35,19,FALSE))</f>
        <v/>
      </c>
      <c r="T123" s="633" t="str">
        <f>IF(T121="","",VLOOKUP(T121,'[1]シフト記号表（勤務時間帯）'!$C$6:$U$35,19,FALSE))</f>
        <v/>
      </c>
      <c r="U123" s="633" t="str">
        <f>IF(U121="","",VLOOKUP(U121,'[1]シフト記号表（勤務時間帯）'!$C$6:$U$35,19,FALSE))</f>
        <v/>
      </c>
      <c r="V123" s="633" t="str">
        <f>IF(V121="","",VLOOKUP(V121,'[1]シフト記号表（勤務時間帯）'!$C$6:$U$35,19,FALSE))</f>
        <v/>
      </c>
      <c r="W123" s="633" t="str">
        <f>IF(W121="","",VLOOKUP(W121,'[1]シフト記号表（勤務時間帯）'!$C$6:$U$35,19,FALSE))</f>
        <v/>
      </c>
      <c r="X123" s="633" t="str">
        <f>IF(X121="","",VLOOKUP(X121,'[1]シフト記号表（勤務時間帯）'!$C$6:$U$35,19,FALSE))</f>
        <v/>
      </c>
      <c r="Y123" s="634" t="str">
        <f>IF(Y121="","",VLOOKUP(Y121,'[1]シフト記号表（勤務時間帯）'!$C$6:$U$35,19,FALSE))</f>
        <v/>
      </c>
      <c r="Z123" s="632" t="str">
        <f>IF(Z121="","",VLOOKUP(Z121,'[1]シフト記号表（勤務時間帯）'!$C$6:$U$35,19,FALSE))</f>
        <v/>
      </c>
      <c r="AA123" s="633" t="str">
        <f>IF(AA121="","",VLOOKUP(AA121,'[1]シフト記号表（勤務時間帯）'!$C$6:$U$35,19,FALSE))</f>
        <v/>
      </c>
      <c r="AB123" s="633" t="str">
        <f>IF(AB121="","",VLOOKUP(AB121,'[1]シフト記号表（勤務時間帯）'!$C$6:$U$35,19,FALSE))</f>
        <v/>
      </c>
      <c r="AC123" s="633" t="str">
        <f>IF(AC121="","",VLOOKUP(AC121,'[1]シフト記号表（勤務時間帯）'!$C$6:$U$35,19,FALSE))</f>
        <v/>
      </c>
      <c r="AD123" s="633" t="str">
        <f>IF(AD121="","",VLOOKUP(AD121,'[1]シフト記号表（勤務時間帯）'!$C$6:$U$35,19,FALSE))</f>
        <v/>
      </c>
      <c r="AE123" s="633" t="str">
        <f>IF(AE121="","",VLOOKUP(AE121,'[1]シフト記号表（勤務時間帯）'!$C$6:$U$35,19,FALSE))</f>
        <v/>
      </c>
      <c r="AF123" s="634" t="str">
        <f>IF(AF121="","",VLOOKUP(AF121,'[1]シフト記号表（勤務時間帯）'!$C$6:$U$35,19,FALSE))</f>
        <v/>
      </c>
      <c r="AG123" s="632" t="str">
        <f>IF(AG121="","",VLOOKUP(AG121,'[1]シフト記号表（勤務時間帯）'!$C$6:$U$35,19,FALSE))</f>
        <v/>
      </c>
      <c r="AH123" s="633" t="str">
        <f>IF(AH121="","",VLOOKUP(AH121,'[1]シフト記号表（勤務時間帯）'!$C$6:$U$35,19,FALSE))</f>
        <v/>
      </c>
      <c r="AI123" s="633" t="str">
        <f>IF(AI121="","",VLOOKUP(AI121,'[1]シフト記号表（勤務時間帯）'!$C$6:$U$35,19,FALSE))</f>
        <v/>
      </c>
      <c r="AJ123" s="633" t="str">
        <f>IF(AJ121="","",VLOOKUP(AJ121,'[1]シフト記号表（勤務時間帯）'!$C$6:$U$35,19,FALSE))</f>
        <v/>
      </c>
      <c r="AK123" s="633" t="str">
        <f>IF(AK121="","",VLOOKUP(AK121,'[1]シフト記号表（勤務時間帯）'!$C$6:$U$35,19,FALSE))</f>
        <v/>
      </c>
      <c r="AL123" s="633" t="str">
        <f>IF(AL121="","",VLOOKUP(AL121,'[1]シフト記号表（勤務時間帯）'!$C$6:$U$35,19,FALSE))</f>
        <v/>
      </c>
      <c r="AM123" s="634" t="str">
        <f>IF(AM121="","",VLOOKUP(AM121,'[1]シフト記号表（勤務時間帯）'!$C$6:$U$35,19,FALSE))</f>
        <v/>
      </c>
      <c r="AN123" s="632" t="str">
        <f>IF(AN121="","",VLOOKUP(AN121,'[1]シフト記号表（勤務時間帯）'!$C$6:$U$35,19,FALSE))</f>
        <v/>
      </c>
      <c r="AO123" s="633" t="str">
        <f>IF(AO121="","",VLOOKUP(AO121,'[1]シフト記号表（勤務時間帯）'!$C$6:$U$35,19,FALSE))</f>
        <v/>
      </c>
      <c r="AP123" s="633" t="str">
        <f>IF(AP121="","",VLOOKUP(AP121,'[1]シフト記号表（勤務時間帯）'!$C$6:$U$35,19,FALSE))</f>
        <v/>
      </c>
      <c r="AQ123" s="633" t="str">
        <f>IF(AQ121="","",VLOOKUP(AQ121,'[1]シフト記号表（勤務時間帯）'!$C$6:$U$35,19,FALSE))</f>
        <v/>
      </c>
      <c r="AR123" s="633" t="str">
        <f>IF(AR121="","",VLOOKUP(AR121,'[1]シフト記号表（勤務時間帯）'!$C$6:$U$35,19,FALSE))</f>
        <v/>
      </c>
      <c r="AS123" s="633" t="str">
        <f>IF(AS121="","",VLOOKUP(AS121,'[1]シフト記号表（勤務時間帯）'!$C$6:$U$35,19,FALSE))</f>
        <v/>
      </c>
      <c r="AT123" s="634" t="str">
        <f>IF(AT121="","",VLOOKUP(AT121,'[1]シフト記号表（勤務時間帯）'!$C$6:$U$35,19,FALSE))</f>
        <v/>
      </c>
      <c r="AU123" s="632" t="str">
        <f>IF(AU121="","",VLOOKUP(AU121,'[1]シフト記号表（勤務時間帯）'!$C$6:$U$35,19,FALSE))</f>
        <v/>
      </c>
      <c r="AV123" s="633" t="str">
        <f>IF(AV121="","",VLOOKUP(AV121,'[1]シフト記号表（勤務時間帯）'!$C$6:$U$35,19,FALSE))</f>
        <v/>
      </c>
      <c r="AW123" s="633" t="str">
        <f>IF(AW121="","",VLOOKUP(AW121,'[1]シフト記号表（勤務時間帯）'!$C$6:$U$35,19,FALSE))</f>
        <v/>
      </c>
      <c r="AX123" s="1827">
        <f>IF($BB$3="４週",SUM(S123:AT123),IF($BB$3="暦月",SUM(S123:AW123),""))</f>
        <v>0</v>
      </c>
      <c r="AY123" s="1828"/>
      <c r="AZ123" s="1829">
        <f>IF($BB$3="４週",AX123/4,IF($BB$3="暦月",'勤務体制（100名）'!AX123/('勤務体制（100名）'!$BB$8/7),""))</f>
        <v>0</v>
      </c>
      <c r="BA123" s="1830"/>
      <c r="BB123" s="1878"/>
      <c r="BC123" s="1841"/>
      <c r="BD123" s="1841"/>
      <c r="BE123" s="1841"/>
      <c r="BF123" s="1842"/>
    </row>
    <row r="124" spans="2:58" ht="20.25" customHeight="1" x14ac:dyDescent="0.2">
      <c r="B124" s="1750">
        <f>B121+1</f>
        <v>35</v>
      </c>
      <c r="C124" s="1853"/>
      <c r="D124" s="1854"/>
      <c r="E124" s="1855"/>
      <c r="F124" s="635"/>
      <c r="G124" s="1834"/>
      <c r="H124" s="1836"/>
      <c r="I124" s="1766"/>
      <c r="J124" s="1766"/>
      <c r="K124" s="1767"/>
      <c r="L124" s="1837"/>
      <c r="M124" s="1838"/>
      <c r="N124" s="1838"/>
      <c r="O124" s="1839"/>
      <c r="P124" s="1843" t="s">
        <v>1135</v>
      </c>
      <c r="Q124" s="1844"/>
      <c r="R124" s="1845"/>
      <c r="S124" s="690"/>
      <c r="T124" s="691"/>
      <c r="U124" s="691"/>
      <c r="V124" s="691"/>
      <c r="W124" s="691"/>
      <c r="X124" s="691"/>
      <c r="Y124" s="692"/>
      <c r="Z124" s="690"/>
      <c r="AA124" s="691"/>
      <c r="AB124" s="691"/>
      <c r="AC124" s="691"/>
      <c r="AD124" s="691"/>
      <c r="AE124" s="691"/>
      <c r="AF124" s="692"/>
      <c r="AG124" s="690"/>
      <c r="AH124" s="691"/>
      <c r="AI124" s="691"/>
      <c r="AJ124" s="691"/>
      <c r="AK124" s="691"/>
      <c r="AL124" s="691"/>
      <c r="AM124" s="692"/>
      <c r="AN124" s="690"/>
      <c r="AO124" s="691"/>
      <c r="AP124" s="691"/>
      <c r="AQ124" s="691"/>
      <c r="AR124" s="691"/>
      <c r="AS124" s="691"/>
      <c r="AT124" s="692"/>
      <c r="AU124" s="690"/>
      <c r="AV124" s="691"/>
      <c r="AW124" s="691"/>
      <c r="AX124" s="1915"/>
      <c r="AY124" s="1916"/>
      <c r="AZ124" s="1917"/>
      <c r="BA124" s="1918"/>
      <c r="BB124" s="1876"/>
      <c r="BC124" s="1838"/>
      <c r="BD124" s="1838"/>
      <c r="BE124" s="1838"/>
      <c r="BF124" s="1839"/>
    </row>
    <row r="125" spans="2:58" ht="20.25" customHeight="1" x14ac:dyDescent="0.2">
      <c r="B125" s="1750"/>
      <c r="C125" s="1856"/>
      <c r="D125" s="1857"/>
      <c r="E125" s="1858"/>
      <c r="F125" s="627"/>
      <c r="G125" s="1761"/>
      <c r="H125" s="1765"/>
      <c r="I125" s="1766"/>
      <c r="J125" s="1766"/>
      <c r="K125" s="1767"/>
      <c r="L125" s="1771"/>
      <c r="M125" s="1772"/>
      <c r="N125" s="1772"/>
      <c r="O125" s="1773"/>
      <c r="P125" s="1817" t="s">
        <v>1136</v>
      </c>
      <c r="Q125" s="1818"/>
      <c r="R125" s="1819"/>
      <c r="S125" s="628" t="str">
        <f>IF(S124="","",VLOOKUP(S124,'[1]シフト記号表（勤務時間帯）'!$C$6:$K$35,9,FALSE))</f>
        <v/>
      </c>
      <c r="T125" s="629" t="str">
        <f>IF(T124="","",VLOOKUP(T124,'[1]シフト記号表（勤務時間帯）'!$C$6:$K$35,9,FALSE))</f>
        <v/>
      </c>
      <c r="U125" s="629" t="str">
        <f>IF(U124="","",VLOOKUP(U124,'[1]シフト記号表（勤務時間帯）'!$C$6:$K$35,9,FALSE))</f>
        <v/>
      </c>
      <c r="V125" s="629" t="str">
        <f>IF(V124="","",VLOOKUP(V124,'[1]シフト記号表（勤務時間帯）'!$C$6:$K$35,9,FALSE))</f>
        <v/>
      </c>
      <c r="W125" s="629" t="str">
        <f>IF(W124="","",VLOOKUP(W124,'[1]シフト記号表（勤務時間帯）'!$C$6:$K$35,9,FALSE))</f>
        <v/>
      </c>
      <c r="X125" s="629" t="str">
        <f>IF(X124="","",VLOOKUP(X124,'[1]シフト記号表（勤務時間帯）'!$C$6:$K$35,9,FALSE))</f>
        <v/>
      </c>
      <c r="Y125" s="630" t="str">
        <f>IF(Y124="","",VLOOKUP(Y124,'[1]シフト記号表（勤務時間帯）'!$C$6:$K$35,9,FALSE))</f>
        <v/>
      </c>
      <c r="Z125" s="628" t="str">
        <f>IF(Z124="","",VLOOKUP(Z124,'[1]シフト記号表（勤務時間帯）'!$C$6:$K$35,9,FALSE))</f>
        <v/>
      </c>
      <c r="AA125" s="629" t="str">
        <f>IF(AA124="","",VLOOKUP(AA124,'[1]シフト記号表（勤務時間帯）'!$C$6:$K$35,9,FALSE))</f>
        <v/>
      </c>
      <c r="AB125" s="629" t="str">
        <f>IF(AB124="","",VLOOKUP(AB124,'[1]シフト記号表（勤務時間帯）'!$C$6:$K$35,9,FALSE))</f>
        <v/>
      </c>
      <c r="AC125" s="629" t="str">
        <f>IF(AC124="","",VLOOKUP(AC124,'[1]シフト記号表（勤務時間帯）'!$C$6:$K$35,9,FALSE))</f>
        <v/>
      </c>
      <c r="AD125" s="629" t="str">
        <f>IF(AD124="","",VLOOKUP(AD124,'[1]シフト記号表（勤務時間帯）'!$C$6:$K$35,9,FALSE))</f>
        <v/>
      </c>
      <c r="AE125" s="629" t="str">
        <f>IF(AE124="","",VLOOKUP(AE124,'[1]シフト記号表（勤務時間帯）'!$C$6:$K$35,9,FALSE))</f>
        <v/>
      </c>
      <c r="AF125" s="630" t="str">
        <f>IF(AF124="","",VLOOKUP(AF124,'[1]シフト記号表（勤務時間帯）'!$C$6:$K$35,9,FALSE))</f>
        <v/>
      </c>
      <c r="AG125" s="628" t="str">
        <f>IF(AG124="","",VLOOKUP(AG124,'[1]シフト記号表（勤務時間帯）'!$C$6:$K$35,9,FALSE))</f>
        <v/>
      </c>
      <c r="AH125" s="629" t="str">
        <f>IF(AH124="","",VLOOKUP(AH124,'[1]シフト記号表（勤務時間帯）'!$C$6:$K$35,9,FALSE))</f>
        <v/>
      </c>
      <c r="AI125" s="629" t="str">
        <f>IF(AI124="","",VLOOKUP(AI124,'[1]シフト記号表（勤務時間帯）'!$C$6:$K$35,9,FALSE))</f>
        <v/>
      </c>
      <c r="AJ125" s="629" t="str">
        <f>IF(AJ124="","",VLOOKUP(AJ124,'[1]シフト記号表（勤務時間帯）'!$C$6:$K$35,9,FALSE))</f>
        <v/>
      </c>
      <c r="AK125" s="629" t="str">
        <f>IF(AK124="","",VLOOKUP(AK124,'[1]シフト記号表（勤務時間帯）'!$C$6:$K$35,9,FALSE))</f>
        <v/>
      </c>
      <c r="AL125" s="629" t="str">
        <f>IF(AL124="","",VLOOKUP(AL124,'[1]シフト記号表（勤務時間帯）'!$C$6:$K$35,9,FALSE))</f>
        <v/>
      </c>
      <c r="AM125" s="630" t="str">
        <f>IF(AM124="","",VLOOKUP(AM124,'[1]シフト記号表（勤務時間帯）'!$C$6:$K$35,9,FALSE))</f>
        <v/>
      </c>
      <c r="AN125" s="628" t="str">
        <f>IF(AN124="","",VLOOKUP(AN124,'[1]シフト記号表（勤務時間帯）'!$C$6:$K$35,9,FALSE))</f>
        <v/>
      </c>
      <c r="AO125" s="629" t="str">
        <f>IF(AO124="","",VLOOKUP(AO124,'[1]シフト記号表（勤務時間帯）'!$C$6:$K$35,9,FALSE))</f>
        <v/>
      </c>
      <c r="AP125" s="629" t="str">
        <f>IF(AP124="","",VLOOKUP(AP124,'[1]シフト記号表（勤務時間帯）'!$C$6:$K$35,9,FALSE))</f>
        <v/>
      </c>
      <c r="AQ125" s="629" t="str">
        <f>IF(AQ124="","",VLOOKUP(AQ124,'[1]シフト記号表（勤務時間帯）'!$C$6:$K$35,9,FALSE))</f>
        <v/>
      </c>
      <c r="AR125" s="629" t="str">
        <f>IF(AR124="","",VLOOKUP(AR124,'[1]シフト記号表（勤務時間帯）'!$C$6:$K$35,9,FALSE))</f>
        <v/>
      </c>
      <c r="AS125" s="629" t="str">
        <f>IF(AS124="","",VLOOKUP(AS124,'[1]シフト記号表（勤務時間帯）'!$C$6:$K$35,9,FALSE))</f>
        <v/>
      </c>
      <c r="AT125" s="630" t="str">
        <f>IF(AT124="","",VLOOKUP(AT124,'[1]シフト記号表（勤務時間帯）'!$C$6:$K$35,9,FALSE))</f>
        <v/>
      </c>
      <c r="AU125" s="628" t="str">
        <f>IF(AU124="","",VLOOKUP(AU124,'[1]シフト記号表（勤務時間帯）'!$C$6:$K$35,9,FALSE))</f>
        <v/>
      </c>
      <c r="AV125" s="629" t="str">
        <f>IF(AV124="","",VLOOKUP(AV124,'[1]シフト記号表（勤務時間帯）'!$C$6:$K$35,9,FALSE))</f>
        <v/>
      </c>
      <c r="AW125" s="629" t="str">
        <f>IF(AW124="","",VLOOKUP(AW124,'[1]シフト記号表（勤務時間帯）'!$C$6:$K$35,9,FALSE))</f>
        <v/>
      </c>
      <c r="AX125" s="1820">
        <f>IF($BB$3="４週",SUM(S125:AT125),IF($BB$3="暦月",SUM(S125:AW125),""))</f>
        <v>0</v>
      </c>
      <c r="AY125" s="1821"/>
      <c r="AZ125" s="1822">
        <f>IF($BB$3="４週",AX125/4,IF($BB$3="暦月",'勤務体制（100名）'!AX125/('勤務体制（100名）'!$BB$8/7),""))</f>
        <v>0</v>
      </c>
      <c r="BA125" s="1823"/>
      <c r="BB125" s="1877"/>
      <c r="BC125" s="1772"/>
      <c r="BD125" s="1772"/>
      <c r="BE125" s="1772"/>
      <c r="BF125" s="1773"/>
    </row>
    <row r="126" spans="2:58" ht="20.25" customHeight="1" x14ac:dyDescent="0.2">
      <c r="B126" s="1750"/>
      <c r="C126" s="1859"/>
      <c r="D126" s="1860"/>
      <c r="E126" s="1861"/>
      <c r="F126" s="693">
        <f>C124</f>
        <v>0</v>
      </c>
      <c r="G126" s="1835"/>
      <c r="H126" s="1765"/>
      <c r="I126" s="1766"/>
      <c r="J126" s="1766"/>
      <c r="K126" s="1767"/>
      <c r="L126" s="1840"/>
      <c r="M126" s="1841"/>
      <c r="N126" s="1841"/>
      <c r="O126" s="1842"/>
      <c r="P126" s="1824" t="s">
        <v>1137</v>
      </c>
      <c r="Q126" s="1825"/>
      <c r="R126" s="1826"/>
      <c r="S126" s="632" t="str">
        <f>IF(S124="","",VLOOKUP(S124,'[1]シフト記号表（勤務時間帯）'!$C$6:$U$35,19,FALSE))</f>
        <v/>
      </c>
      <c r="T126" s="633" t="str">
        <f>IF(T124="","",VLOOKUP(T124,'[1]シフト記号表（勤務時間帯）'!$C$6:$U$35,19,FALSE))</f>
        <v/>
      </c>
      <c r="U126" s="633" t="str">
        <f>IF(U124="","",VLOOKUP(U124,'[1]シフト記号表（勤務時間帯）'!$C$6:$U$35,19,FALSE))</f>
        <v/>
      </c>
      <c r="V126" s="633" t="str">
        <f>IF(V124="","",VLOOKUP(V124,'[1]シフト記号表（勤務時間帯）'!$C$6:$U$35,19,FALSE))</f>
        <v/>
      </c>
      <c r="W126" s="633" t="str">
        <f>IF(W124="","",VLOOKUP(W124,'[1]シフト記号表（勤務時間帯）'!$C$6:$U$35,19,FALSE))</f>
        <v/>
      </c>
      <c r="X126" s="633" t="str">
        <f>IF(X124="","",VLOOKUP(X124,'[1]シフト記号表（勤務時間帯）'!$C$6:$U$35,19,FALSE))</f>
        <v/>
      </c>
      <c r="Y126" s="634" t="str">
        <f>IF(Y124="","",VLOOKUP(Y124,'[1]シフト記号表（勤務時間帯）'!$C$6:$U$35,19,FALSE))</f>
        <v/>
      </c>
      <c r="Z126" s="632" t="str">
        <f>IF(Z124="","",VLOOKUP(Z124,'[1]シフト記号表（勤務時間帯）'!$C$6:$U$35,19,FALSE))</f>
        <v/>
      </c>
      <c r="AA126" s="633" t="str">
        <f>IF(AA124="","",VLOOKUP(AA124,'[1]シフト記号表（勤務時間帯）'!$C$6:$U$35,19,FALSE))</f>
        <v/>
      </c>
      <c r="AB126" s="633" t="str">
        <f>IF(AB124="","",VLOOKUP(AB124,'[1]シフト記号表（勤務時間帯）'!$C$6:$U$35,19,FALSE))</f>
        <v/>
      </c>
      <c r="AC126" s="633" t="str">
        <f>IF(AC124="","",VLOOKUP(AC124,'[1]シフト記号表（勤務時間帯）'!$C$6:$U$35,19,FALSE))</f>
        <v/>
      </c>
      <c r="AD126" s="633" t="str">
        <f>IF(AD124="","",VLOOKUP(AD124,'[1]シフト記号表（勤務時間帯）'!$C$6:$U$35,19,FALSE))</f>
        <v/>
      </c>
      <c r="AE126" s="633" t="str">
        <f>IF(AE124="","",VLOOKUP(AE124,'[1]シフト記号表（勤務時間帯）'!$C$6:$U$35,19,FALSE))</f>
        <v/>
      </c>
      <c r="AF126" s="634" t="str">
        <f>IF(AF124="","",VLOOKUP(AF124,'[1]シフト記号表（勤務時間帯）'!$C$6:$U$35,19,FALSE))</f>
        <v/>
      </c>
      <c r="AG126" s="632" t="str">
        <f>IF(AG124="","",VLOOKUP(AG124,'[1]シフト記号表（勤務時間帯）'!$C$6:$U$35,19,FALSE))</f>
        <v/>
      </c>
      <c r="AH126" s="633" t="str">
        <f>IF(AH124="","",VLOOKUP(AH124,'[1]シフト記号表（勤務時間帯）'!$C$6:$U$35,19,FALSE))</f>
        <v/>
      </c>
      <c r="AI126" s="633" t="str">
        <f>IF(AI124="","",VLOOKUP(AI124,'[1]シフト記号表（勤務時間帯）'!$C$6:$U$35,19,FALSE))</f>
        <v/>
      </c>
      <c r="AJ126" s="633" t="str">
        <f>IF(AJ124="","",VLOOKUP(AJ124,'[1]シフト記号表（勤務時間帯）'!$C$6:$U$35,19,FALSE))</f>
        <v/>
      </c>
      <c r="AK126" s="633" t="str">
        <f>IF(AK124="","",VLOOKUP(AK124,'[1]シフト記号表（勤務時間帯）'!$C$6:$U$35,19,FALSE))</f>
        <v/>
      </c>
      <c r="AL126" s="633" t="str">
        <f>IF(AL124="","",VLOOKUP(AL124,'[1]シフト記号表（勤務時間帯）'!$C$6:$U$35,19,FALSE))</f>
        <v/>
      </c>
      <c r="AM126" s="634" t="str">
        <f>IF(AM124="","",VLOOKUP(AM124,'[1]シフト記号表（勤務時間帯）'!$C$6:$U$35,19,FALSE))</f>
        <v/>
      </c>
      <c r="AN126" s="632" t="str">
        <f>IF(AN124="","",VLOOKUP(AN124,'[1]シフト記号表（勤務時間帯）'!$C$6:$U$35,19,FALSE))</f>
        <v/>
      </c>
      <c r="AO126" s="633" t="str">
        <f>IF(AO124="","",VLOOKUP(AO124,'[1]シフト記号表（勤務時間帯）'!$C$6:$U$35,19,FALSE))</f>
        <v/>
      </c>
      <c r="AP126" s="633" t="str">
        <f>IF(AP124="","",VLOOKUP(AP124,'[1]シフト記号表（勤務時間帯）'!$C$6:$U$35,19,FALSE))</f>
        <v/>
      </c>
      <c r="AQ126" s="633" t="str">
        <f>IF(AQ124="","",VLOOKUP(AQ124,'[1]シフト記号表（勤務時間帯）'!$C$6:$U$35,19,FALSE))</f>
        <v/>
      </c>
      <c r="AR126" s="633" t="str">
        <f>IF(AR124="","",VLOOKUP(AR124,'[1]シフト記号表（勤務時間帯）'!$C$6:$U$35,19,FALSE))</f>
        <v/>
      </c>
      <c r="AS126" s="633" t="str">
        <f>IF(AS124="","",VLOOKUP(AS124,'[1]シフト記号表（勤務時間帯）'!$C$6:$U$35,19,FALSE))</f>
        <v/>
      </c>
      <c r="AT126" s="634" t="str">
        <f>IF(AT124="","",VLOOKUP(AT124,'[1]シフト記号表（勤務時間帯）'!$C$6:$U$35,19,FALSE))</f>
        <v/>
      </c>
      <c r="AU126" s="632" t="str">
        <f>IF(AU124="","",VLOOKUP(AU124,'[1]シフト記号表（勤務時間帯）'!$C$6:$U$35,19,FALSE))</f>
        <v/>
      </c>
      <c r="AV126" s="633" t="str">
        <f>IF(AV124="","",VLOOKUP(AV124,'[1]シフト記号表（勤務時間帯）'!$C$6:$U$35,19,FALSE))</f>
        <v/>
      </c>
      <c r="AW126" s="633" t="str">
        <f>IF(AW124="","",VLOOKUP(AW124,'[1]シフト記号表（勤務時間帯）'!$C$6:$U$35,19,FALSE))</f>
        <v/>
      </c>
      <c r="AX126" s="1827">
        <f>IF($BB$3="４週",SUM(S126:AT126),IF($BB$3="暦月",SUM(S126:AW126),""))</f>
        <v>0</v>
      </c>
      <c r="AY126" s="1828"/>
      <c r="AZ126" s="1829">
        <f>IF($BB$3="４週",AX126/4,IF($BB$3="暦月",'勤務体制（100名）'!AX126/('勤務体制（100名）'!$BB$8/7),""))</f>
        <v>0</v>
      </c>
      <c r="BA126" s="1830"/>
      <c r="BB126" s="1878"/>
      <c r="BC126" s="1841"/>
      <c r="BD126" s="1841"/>
      <c r="BE126" s="1841"/>
      <c r="BF126" s="1842"/>
    </row>
    <row r="127" spans="2:58" ht="20.25" customHeight="1" x14ac:dyDescent="0.2">
      <c r="B127" s="1750">
        <f>B124+1</f>
        <v>36</v>
      </c>
      <c r="C127" s="1853"/>
      <c r="D127" s="1854"/>
      <c r="E127" s="1855"/>
      <c r="F127" s="635"/>
      <c r="G127" s="1834"/>
      <c r="H127" s="1836"/>
      <c r="I127" s="1766"/>
      <c r="J127" s="1766"/>
      <c r="K127" s="1767"/>
      <c r="L127" s="1837"/>
      <c r="M127" s="1838"/>
      <c r="N127" s="1838"/>
      <c r="O127" s="1839"/>
      <c r="P127" s="1843" t="s">
        <v>1135</v>
      </c>
      <c r="Q127" s="1844"/>
      <c r="R127" s="1845"/>
      <c r="S127" s="690"/>
      <c r="T127" s="691"/>
      <c r="U127" s="691"/>
      <c r="V127" s="691"/>
      <c r="W127" s="691"/>
      <c r="X127" s="691"/>
      <c r="Y127" s="692"/>
      <c r="Z127" s="690"/>
      <c r="AA127" s="691"/>
      <c r="AB127" s="691"/>
      <c r="AC127" s="691"/>
      <c r="AD127" s="691"/>
      <c r="AE127" s="691"/>
      <c r="AF127" s="692"/>
      <c r="AG127" s="690"/>
      <c r="AH127" s="691"/>
      <c r="AI127" s="691"/>
      <c r="AJ127" s="691"/>
      <c r="AK127" s="691"/>
      <c r="AL127" s="691"/>
      <c r="AM127" s="692"/>
      <c r="AN127" s="690"/>
      <c r="AO127" s="691"/>
      <c r="AP127" s="691"/>
      <c r="AQ127" s="691"/>
      <c r="AR127" s="691"/>
      <c r="AS127" s="691"/>
      <c r="AT127" s="692"/>
      <c r="AU127" s="690"/>
      <c r="AV127" s="691"/>
      <c r="AW127" s="691"/>
      <c r="AX127" s="1915"/>
      <c r="AY127" s="1916"/>
      <c r="AZ127" s="1917"/>
      <c r="BA127" s="1918"/>
      <c r="BB127" s="1876"/>
      <c r="BC127" s="1838"/>
      <c r="BD127" s="1838"/>
      <c r="BE127" s="1838"/>
      <c r="BF127" s="1839"/>
    </row>
    <row r="128" spans="2:58" ht="20.25" customHeight="1" x14ac:dyDescent="0.2">
      <c r="B128" s="1750"/>
      <c r="C128" s="1856"/>
      <c r="D128" s="1857"/>
      <c r="E128" s="1858"/>
      <c r="F128" s="627"/>
      <c r="G128" s="1761"/>
      <c r="H128" s="1765"/>
      <c r="I128" s="1766"/>
      <c r="J128" s="1766"/>
      <c r="K128" s="1767"/>
      <c r="L128" s="1771"/>
      <c r="M128" s="1772"/>
      <c r="N128" s="1772"/>
      <c r="O128" s="1773"/>
      <c r="P128" s="1817" t="s">
        <v>1136</v>
      </c>
      <c r="Q128" s="1818"/>
      <c r="R128" s="1819"/>
      <c r="S128" s="628" t="str">
        <f>IF(S127="","",VLOOKUP(S127,'[1]シフト記号表（勤務時間帯）'!$C$6:$K$35,9,FALSE))</f>
        <v/>
      </c>
      <c r="T128" s="629" t="str">
        <f>IF(T127="","",VLOOKUP(T127,'[1]シフト記号表（勤務時間帯）'!$C$6:$K$35,9,FALSE))</f>
        <v/>
      </c>
      <c r="U128" s="629" t="str">
        <f>IF(U127="","",VLOOKUP(U127,'[1]シフト記号表（勤務時間帯）'!$C$6:$K$35,9,FALSE))</f>
        <v/>
      </c>
      <c r="V128" s="629" t="str">
        <f>IF(V127="","",VLOOKUP(V127,'[1]シフト記号表（勤務時間帯）'!$C$6:$K$35,9,FALSE))</f>
        <v/>
      </c>
      <c r="W128" s="629" t="str">
        <f>IF(W127="","",VLOOKUP(W127,'[1]シフト記号表（勤務時間帯）'!$C$6:$K$35,9,FALSE))</f>
        <v/>
      </c>
      <c r="X128" s="629" t="str">
        <f>IF(X127="","",VLOOKUP(X127,'[1]シフト記号表（勤務時間帯）'!$C$6:$K$35,9,FALSE))</f>
        <v/>
      </c>
      <c r="Y128" s="630" t="str">
        <f>IF(Y127="","",VLOOKUP(Y127,'[1]シフト記号表（勤務時間帯）'!$C$6:$K$35,9,FALSE))</f>
        <v/>
      </c>
      <c r="Z128" s="628" t="str">
        <f>IF(Z127="","",VLOOKUP(Z127,'[1]シフト記号表（勤務時間帯）'!$C$6:$K$35,9,FALSE))</f>
        <v/>
      </c>
      <c r="AA128" s="629" t="str">
        <f>IF(AA127="","",VLOOKUP(AA127,'[1]シフト記号表（勤務時間帯）'!$C$6:$K$35,9,FALSE))</f>
        <v/>
      </c>
      <c r="AB128" s="629" t="str">
        <f>IF(AB127="","",VLOOKUP(AB127,'[1]シフト記号表（勤務時間帯）'!$C$6:$K$35,9,FALSE))</f>
        <v/>
      </c>
      <c r="AC128" s="629" t="str">
        <f>IF(AC127="","",VLOOKUP(AC127,'[1]シフト記号表（勤務時間帯）'!$C$6:$K$35,9,FALSE))</f>
        <v/>
      </c>
      <c r="AD128" s="629" t="str">
        <f>IF(AD127="","",VLOOKUP(AD127,'[1]シフト記号表（勤務時間帯）'!$C$6:$K$35,9,FALSE))</f>
        <v/>
      </c>
      <c r="AE128" s="629" t="str">
        <f>IF(AE127="","",VLOOKUP(AE127,'[1]シフト記号表（勤務時間帯）'!$C$6:$K$35,9,FALSE))</f>
        <v/>
      </c>
      <c r="AF128" s="630" t="str">
        <f>IF(AF127="","",VLOOKUP(AF127,'[1]シフト記号表（勤務時間帯）'!$C$6:$K$35,9,FALSE))</f>
        <v/>
      </c>
      <c r="AG128" s="628" t="str">
        <f>IF(AG127="","",VLOOKUP(AG127,'[1]シフト記号表（勤務時間帯）'!$C$6:$K$35,9,FALSE))</f>
        <v/>
      </c>
      <c r="AH128" s="629" t="str">
        <f>IF(AH127="","",VLOOKUP(AH127,'[1]シフト記号表（勤務時間帯）'!$C$6:$K$35,9,FALSE))</f>
        <v/>
      </c>
      <c r="AI128" s="629" t="str">
        <f>IF(AI127="","",VLOOKUP(AI127,'[1]シフト記号表（勤務時間帯）'!$C$6:$K$35,9,FALSE))</f>
        <v/>
      </c>
      <c r="AJ128" s="629" t="str">
        <f>IF(AJ127="","",VLOOKUP(AJ127,'[1]シフト記号表（勤務時間帯）'!$C$6:$K$35,9,FALSE))</f>
        <v/>
      </c>
      <c r="AK128" s="629" t="str">
        <f>IF(AK127="","",VLOOKUP(AK127,'[1]シフト記号表（勤務時間帯）'!$C$6:$K$35,9,FALSE))</f>
        <v/>
      </c>
      <c r="AL128" s="629" t="str">
        <f>IF(AL127="","",VLOOKUP(AL127,'[1]シフト記号表（勤務時間帯）'!$C$6:$K$35,9,FALSE))</f>
        <v/>
      </c>
      <c r="AM128" s="630" t="str">
        <f>IF(AM127="","",VLOOKUP(AM127,'[1]シフト記号表（勤務時間帯）'!$C$6:$K$35,9,FALSE))</f>
        <v/>
      </c>
      <c r="AN128" s="628" t="str">
        <f>IF(AN127="","",VLOOKUP(AN127,'[1]シフト記号表（勤務時間帯）'!$C$6:$K$35,9,FALSE))</f>
        <v/>
      </c>
      <c r="AO128" s="629" t="str">
        <f>IF(AO127="","",VLOOKUP(AO127,'[1]シフト記号表（勤務時間帯）'!$C$6:$K$35,9,FALSE))</f>
        <v/>
      </c>
      <c r="AP128" s="629" t="str">
        <f>IF(AP127="","",VLOOKUP(AP127,'[1]シフト記号表（勤務時間帯）'!$C$6:$K$35,9,FALSE))</f>
        <v/>
      </c>
      <c r="AQ128" s="629" t="str">
        <f>IF(AQ127="","",VLOOKUP(AQ127,'[1]シフト記号表（勤務時間帯）'!$C$6:$K$35,9,FALSE))</f>
        <v/>
      </c>
      <c r="AR128" s="629" t="str">
        <f>IF(AR127="","",VLOOKUP(AR127,'[1]シフト記号表（勤務時間帯）'!$C$6:$K$35,9,FALSE))</f>
        <v/>
      </c>
      <c r="AS128" s="629" t="str">
        <f>IF(AS127="","",VLOOKUP(AS127,'[1]シフト記号表（勤務時間帯）'!$C$6:$K$35,9,FALSE))</f>
        <v/>
      </c>
      <c r="AT128" s="630" t="str">
        <f>IF(AT127="","",VLOOKUP(AT127,'[1]シフト記号表（勤務時間帯）'!$C$6:$K$35,9,FALSE))</f>
        <v/>
      </c>
      <c r="AU128" s="628" t="str">
        <f>IF(AU127="","",VLOOKUP(AU127,'[1]シフト記号表（勤務時間帯）'!$C$6:$K$35,9,FALSE))</f>
        <v/>
      </c>
      <c r="AV128" s="629" t="str">
        <f>IF(AV127="","",VLOOKUP(AV127,'[1]シフト記号表（勤務時間帯）'!$C$6:$K$35,9,FALSE))</f>
        <v/>
      </c>
      <c r="AW128" s="629" t="str">
        <f>IF(AW127="","",VLOOKUP(AW127,'[1]シフト記号表（勤務時間帯）'!$C$6:$K$35,9,FALSE))</f>
        <v/>
      </c>
      <c r="AX128" s="1820">
        <f>IF($BB$3="４週",SUM(S128:AT128),IF($BB$3="暦月",SUM(S128:AW128),""))</f>
        <v>0</v>
      </c>
      <c r="AY128" s="1821"/>
      <c r="AZ128" s="1822">
        <f>IF($BB$3="４週",AX128/4,IF($BB$3="暦月",'勤務体制（100名）'!AX128/('勤務体制（100名）'!$BB$8/7),""))</f>
        <v>0</v>
      </c>
      <c r="BA128" s="1823"/>
      <c r="BB128" s="1877"/>
      <c r="BC128" s="1772"/>
      <c r="BD128" s="1772"/>
      <c r="BE128" s="1772"/>
      <c r="BF128" s="1773"/>
    </row>
    <row r="129" spans="2:58" ht="20.25" customHeight="1" x14ac:dyDescent="0.2">
      <c r="B129" s="1750"/>
      <c r="C129" s="1859"/>
      <c r="D129" s="1860"/>
      <c r="E129" s="1861"/>
      <c r="F129" s="693">
        <f>C127</f>
        <v>0</v>
      </c>
      <c r="G129" s="1835"/>
      <c r="H129" s="1765"/>
      <c r="I129" s="1766"/>
      <c r="J129" s="1766"/>
      <c r="K129" s="1767"/>
      <c r="L129" s="1840"/>
      <c r="M129" s="1841"/>
      <c r="N129" s="1841"/>
      <c r="O129" s="1842"/>
      <c r="P129" s="1824" t="s">
        <v>1137</v>
      </c>
      <c r="Q129" s="1825"/>
      <c r="R129" s="1826"/>
      <c r="S129" s="632" t="str">
        <f>IF(S127="","",VLOOKUP(S127,'[1]シフト記号表（勤務時間帯）'!$C$6:$U$35,19,FALSE))</f>
        <v/>
      </c>
      <c r="T129" s="633" t="str">
        <f>IF(T127="","",VLOOKUP(T127,'[1]シフト記号表（勤務時間帯）'!$C$6:$U$35,19,FALSE))</f>
        <v/>
      </c>
      <c r="U129" s="633" t="str">
        <f>IF(U127="","",VLOOKUP(U127,'[1]シフト記号表（勤務時間帯）'!$C$6:$U$35,19,FALSE))</f>
        <v/>
      </c>
      <c r="V129" s="633" t="str">
        <f>IF(V127="","",VLOOKUP(V127,'[1]シフト記号表（勤務時間帯）'!$C$6:$U$35,19,FALSE))</f>
        <v/>
      </c>
      <c r="W129" s="633" t="str">
        <f>IF(W127="","",VLOOKUP(W127,'[1]シフト記号表（勤務時間帯）'!$C$6:$U$35,19,FALSE))</f>
        <v/>
      </c>
      <c r="X129" s="633" t="str">
        <f>IF(X127="","",VLOOKUP(X127,'[1]シフト記号表（勤務時間帯）'!$C$6:$U$35,19,FALSE))</f>
        <v/>
      </c>
      <c r="Y129" s="634" t="str">
        <f>IF(Y127="","",VLOOKUP(Y127,'[1]シフト記号表（勤務時間帯）'!$C$6:$U$35,19,FALSE))</f>
        <v/>
      </c>
      <c r="Z129" s="632" t="str">
        <f>IF(Z127="","",VLOOKUP(Z127,'[1]シフト記号表（勤務時間帯）'!$C$6:$U$35,19,FALSE))</f>
        <v/>
      </c>
      <c r="AA129" s="633" t="str">
        <f>IF(AA127="","",VLOOKUP(AA127,'[1]シフト記号表（勤務時間帯）'!$C$6:$U$35,19,FALSE))</f>
        <v/>
      </c>
      <c r="AB129" s="633" t="str">
        <f>IF(AB127="","",VLOOKUP(AB127,'[1]シフト記号表（勤務時間帯）'!$C$6:$U$35,19,FALSE))</f>
        <v/>
      </c>
      <c r="AC129" s="633" t="str">
        <f>IF(AC127="","",VLOOKUP(AC127,'[1]シフト記号表（勤務時間帯）'!$C$6:$U$35,19,FALSE))</f>
        <v/>
      </c>
      <c r="AD129" s="633" t="str">
        <f>IF(AD127="","",VLOOKUP(AD127,'[1]シフト記号表（勤務時間帯）'!$C$6:$U$35,19,FALSE))</f>
        <v/>
      </c>
      <c r="AE129" s="633" t="str">
        <f>IF(AE127="","",VLOOKUP(AE127,'[1]シフト記号表（勤務時間帯）'!$C$6:$U$35,19,FALSE))</f>
        <v/>
      </c>
      <c r="AF129" s="634" t="str">
        <f>IF(AF127="","",VLOOKUP(AF127,'[1]シフト記号表（勤務時間帯）'!$C$6:$U$35,19,FALSE))</f>
        <v/>
      </c>
      <c r="AG129" s="632" t="str">
        <f>IF(AG127="","",VLOOKUP(AG127,'[1]シフト記号表（勤務時間帯）'!$C$6:$U$35,19,FALSE))</f>
        <v/>
      </c>
      <c r="AH129" s="633" t="str">
        <f>IF(AH127="","",VLOOKUP(AH127,'[1]シフト記号表（勤務時間帯）'!$C$6:$U$35,19,FALSE))</f>
        <v/>
      </c>
      <c r="AI129" s="633" t="str">
        <f>IF(AI127="","",VLOOKUP(AI127,'[1]シフト記号表（勤務時間帯）'!$C$6:$U$35,19,FALSE))</f>
        <v/>
      </c>
      <c r="AJ129" s="633" t="str">
        <f>IF(AJ127="","",VLOOKUP(AJ127,'[1]シフト記号表（勤務時間帯）'!$C$6:$U$35,19,FALSE))</f>
        <v/>
      </c>
      <c r="AK129" s="633" t="str">
        <f>IF(AK127="","",VLOOKUP(AK127,'[1]シフト記号表（勤務時間帯）'!$C$6:$U$35,19,FALSE))</f>
        <v/>
      </c>
      <c r="AL129" s="633" t="str">
        <f>IF(AL127="","",VLOOKUP(AL127,'[1]シフト記号表（勤務時間帯）'!$C$6:$U$35,19,FALSE))</f>
        <v/>
      </c>
      <c r="AM129" s="634" t="str">
        <f>IF(AM127="","",VLOOKUP(AM127,'[1]シフト記号表（勤務時間帯）'!$C$6:$U$35,19,FALSE))</f>
        <v/>
      </c>
      <c r="AN129" s="632" t="str">
        <f>IF(AN127="","",VLOOKUP(AN127,'[1]シフト記号表（勤務時間帯）'!$C$6:$U$35,19,FALSE))</f>
        <v/>
      </c>
      <c r="AO129" s="633" t="str">
        <f>IF(AO127="","",VLOOKUP(AO127,'[1]シフト記号表（勤務時間帯）'!$C$6:$U$35,19,FALSE))</f>
        <v/>
      </c>
      <c r="AP129" s="633" t="str">
        <f>IF(AP127="","",VLOOKUP(AP127,'[1]シフト記号表（勤務時間帯）'!$C$6:$U$35,19,FALSE))</f>
        <v/>
      </c>
      <c r="AQ129" s="633" t="str">
        <f>IF(AQ127="","",VLOOKUP(AQ127,'[1]シフト記号表（勤務時間帯）'!$C$6:$U$35,19,FALSE))</f>
        <v/>
      </c>
      <c r="AR129" s="633" t="str">
        <f>IF(AR127="","",VLOOKUP(AR127,'[1]シフト記号表（勤務時間帯）'!$C$6:$U$35,19,FALSE))</f>
        <v/>
      </c>
      <c r="AS129" s="633" t="str">
        <f>IF(AS127="","",VLOOKUP(AS127,'[1]シフト記号表（勤務時間帯）'!$C$6:$U$35,19,FALSE))</f>
        <v/>
      </c>
      <c r="AT129" s="634" t="str">
        <f>IF(AT127="","",VLOOKUP(AT127,'[1]シフト記号表（勤務時間帯）'!$C$6:$U$35,19,FALSE))</f>
        <v/>
      </c>
      <c r="AU129" s="632" t="str">
        <f>IF(AU127="","",VLOOKUP(AU127,'[1]シフト記号表（勤務時間帯）'!$C$6:$U$35,19,FALSE))</f>
        <v/>
      </c>
      <c r="AV129" s="633" t="str">
        <f>IF(AV127="","",VLOOKUP(AV127,'[1]シフト記号表（勤務時間帯）'!$C$6:$U$35,19,FALSE))</f>
        <v/>
      </c>
      <c r="AW129" s="633" t="str">
        <f>IF(AW127="","",VLOOKUP(AW127,'[1]シフト記号表（勤務時間帯）'!$C$6:$U$35,19,FALSE))</f>
        <v/>
      </c>
      <c r="AX129" s="1827">
        <f>IF($BB$3="４週",SUM(S129:AT129),IF($BB$3="暦月",SUM(S129:AW129),""))</f>
        <v>0</v>
      </c>
      <c r="AY129" s="1828"/>
      <c r="AZ129" s="1829">
        <f>IF($BB$3="４週",AX129/4,IF($BB$3="暦月",'勤務体制（100名）'!AX129/('勤務体制（100名）'!$BB$8/7),""))</f>
        <v>0</v>
      </c>
      <c r="BA129" s="1830"/>
      <c r="BB129" s="1878"/>
      <c r="BC129" s="1841"/>
      <c r="BD129" s="1841"/>
      <c r="BE129" s="1841"/>
      <c r="BF129" s="1842"/>
    </row>
    <row r="130" spans="2:58" ht="20.25" customHeight="1" x14ac:dyDescent="0.2">
      <c r="B130" s="1750">
        <f>B127+1</f>
        <v>37</v>
      </c>
      <c r="C130" s="1853"/>
      <c r="D130" s="1854"/>
      <c r="E130" s="1855"/>
      <c r="F130" s="635"/>
      <c r="G130" s="1834"/>
      <c r="H130" s="1836"/>
      <c r="I130" s="1766"/>
      <c r="J130" s="1766"/>
      <c r="K130" s="1767"/>
      <c r="L130" s="1837"/>
      <c r="M130" s="1838"/>
      <c r="N130" s="1838"/>
      <c r="O130" s="1839"/>
      <c r="P130" s="1843" t="s">
        <v>1135</v>
      </c>
      <c r="Q130" s="1844"/>
      <c r="R130" s="1845"/>
      <c r="S130" s="690"/>
      <c r="T130" s="691"/>
      <c r="U130" s="691"/>
      <c r="V130" s="691"/>
      <c r="W130" s="691"/>
      <c r="X130" s="691"/>
      <c r="Y130" s="692"/>
      <c r="Z130" s="690"/>
      <c r="AA130" s="691"/>
      <c r="AB130" s="691"/>
      <c r="AC130" s="691"/>
      <c r="AD130" s="691"/>
      <c r="AE130" s="691"/>
      <c r="AF130" s="692"/>
      <c r="AG130" s="690"/>
      <c r="AH130" s="691"/>
      <c r="AI130" s="691"/>
      <c r="AJ130" s="691"/>
      <c r="AK130" s="691"/>
      <c r="AL130" s="691"/>
      <c r="AM130" s="692"/>
      <c r="AN130" s="690"/>
      <c r="AO130" s="691"/>
      <c r="AP130" s="691"/>
      <c r="AQ130" s="691"/>
      <c r="AR130" s="691"/>
      <c r="AS130" s="691"/>
      <c r="AT130" s="692"/>
      <c r="AU130" s="690"/>
      <c r="AV130" s="691"/>
      <c r="AW130" s="691"/>
      <c r="AX130" s="1915"/>
      <c r="AY130" s="1916"/>
      <c r="AZ130" s="1917"/>
      <c r="BA130" s="1918"/>
      <c r="BB130" s="1876"/>
      <c r="BC130" s="1838"/>
      <c r="BD130" s="1838"/>
      <c r="BE130" s="1838"/>
      <c r="BF130" s="1839"/>
    </row>
    <row r="131" spans="2:58" ht="20.25" customHeight="1" x14ac:dyDescent="0.2">
      <c r="B131" s="1750"/>
      <c r="C131" s="1856"/>
      <c r="D131" s="1857"/>
      <c r="E131" s="1858"/>
      <c r="F131" s="627"/>
      <c r="G131" s="1761"/>
      <c r="H131" s="1765"/>
      <c r="I131" s="1766"/>
      <c r="J131" s="1766"/>
      <c r="K131" s="1767"/>
      <c r="L131" s="1771"/>
      <c r="M131" s="1772"/>
      <c r="N131" s="1772"/>
      <c r="O131" s="1773"/>
      <c r="P131" s="1817" t="s">
        <v>1136</v>
      </c>
      <c r="Q131" s="1818"/>
      <c r="R131" s="1819"/>
      <c r="S131" s="628" t="str">
        <f>IF(S130="","",VLOOKUP(S130,'[1]シフト記号表（勤務時間帯）'!$C$6:$K$35,9,FALSE))</f>
        <v/>
      </c>
      <c r="T131" s="629" t="str">
        <f>IF(T130="","",VLOOKUP(T130,'[1]シフト記号表（勤務時間帯）'!$C$6:$K$35,9,FALSE))</f>
        <v/>
      </c>
      <c r="U131" s="629" t="str">
        <f>IF(U130="","",VLOOKUP(U130,'[1]シフト記号表（勤務時間帯）'!$C$6:$K$35,9,FALSE))</f>
        <v/>
      </c>
      <c r="V131" s="629" t="str">
        <f>IF(V130="","",VLOOKUP(V130,'[1]シフト記号表（勤務時間帯）'!$C$6:$K$35,9,FALSE))</f>
        <v/>
      </c>
      <c r="W131" s="629" t="str">
        <f>IF(W130="","",VLOOKUP(W130,'[1]シフト記号表（勤務時間帯）'!$C$6:$K$35,9,FALSE))</f>
        <v/>
      </c>
      <c r="X131" s="629" t="str">
        <f>IF(X130="","",VLOOKUP(X130,'[1]シフト記号表（勤務時間帯）'!$C$6:$K$35,9,FALSE))</f>
        <v/>
      </c>
      <c r="Y131" s="630" t="str">
        <f>IF(Y130="","",VLOOKUP(Y130,'[1]シフト記号表（勤務時間帯）'!$C$6:$K$35,9,FALSE))</f>
        <v/>
      </c>
      <c r="Z131" s="628" t="str">
        <f>IF(Z130="","",VLOOKUP(Z130,'[1]シフト記号表（勤務時間帯）'!$C$6:$K$35,9,FALSE))</f>
        <v/>
      </c>
      <c r="AA131" s="629" t="str">
        <f>IF(AA130="","",VLOOKUP(AA130,'[1]シフト記号表（勤務時間帯）'!$C$6:$K$35,9,FALSE))</f>
        <v/>
      </c>
      <c r="AB131" s="629" t="str">
        <f>IF(AB130="","",VLOOKUP(AB130,'[1]シフト記号表（勤務時間帯）'!$C$6:$K$35,9,FALSE))</f>
        <v/>
      </c>
      <c r="AC131" s="629" t="str">
        <f>IF(AC130="","",VLOOKUP(AC130,'[1]シフト記号表（勤務時間帯）'!$C$6:$K$35,9,FALSE))</f>
        <v/>
      </c>
      <c r="AD131" s="629" t="str">
        <f>IF(AD130="","",VLOOKUP(AD130,'[1]シフト記号表（勤務時間帯）'!$C$6:$K$35,9,FALSE))</f>
        <v/>
      </c>
      <c r="AE131" s="629" t="str">
        <f>IF(AE130="","",VLOOKUP(AE130,'[1]シフト記号表（勤務時間帯）'!$C$6:$K$35,9,FALSE))</f>
        <v/>
      </c>
      <c r="AF131" s="630" t="str">
        <f>IF(AF130="","",VLOOKUP(AF130,'[1]シフト記号表（勤務時間帯）'!$C$6:$K$35,9,FALSE))</f>
        <v/>
      </c>
      <c r="AG131" s="628" t="str">
        <f>IF(AG130="","",VLOOKUP(AG130,'[1]シフト記号表（勤務時間帯）'!$C$6:$K$35,9,FALSE))</f>
        <v/>
      </c>
      <c r="AH131" s="629" t="str">
        <f>IF(AH130="","",VLOOKUP(AH130,'[1]シフト記号表（勤務時間帯）'!$C$6:$K$35,9,FALSE))</f>
        <v/>
      </c>
      <c r="AI131" s="629" t="str">
        <f>IF(AI130="","",VLOOKUP(AI130,'[1]シフト記号表（勤務時間帯）'!$C$6:$K$35,9,FALSE))</f>
        <v/>
      </c>
      <c r="AJ131" s="629" t="str">
        <f>IF(AJ130="","",VLOOKUP(AJ130,'[1]シフト記号表（勤務時間帯）'!$C$6:$K$35,9,FALSE))</f>
        <v/>
      </c>
      <c r="AK131" s="629" t="str">
        <f>IF(AK130="","",VLOOKUP(AK130,'[1]シフト記号表（勤務時間帯）'!$C$6:$K$35,9,FALSE))</f>
        <v/>
      </c>
      <c r="AL131" s="629" t="str">
        <f>IF(AL130="","",VLOOKUP(AL130,'[1]シフト記号表（勤務時間帯）'!$C$6:$K$35,9,FALSE))</f>
        <v/>
      </c>
      <c r="AM131" s="630" t="str">
        <f>IF(AM130="","",VLOOKUP(AM130,'[1]シフト記号表（勤務時間帯）'!$C$6:$K$35,9,FALSE))</f>
        <v/>
      </c>
      <c r="AN131" s="628" t="str">
        <f>IF(AN130="","",VLOOKUP(AN130,'[1]シフト記号表（勤務時間帯）'!$C$6:$K$35,9,FALSE))</f>
        <v/>
      </c>
      <c r="AO131" s="629" t="str">
        <f>IF(AO130="","",VLOOKUP(AO130,'[1]シフト記号表（勤務時間帯）'!$C$6:$K$35,9,FALSE))</f>
        <v/>
      </c>
      <c r="AP131" s="629" t="str">
        <f>IF(AP130="","",VLOOKUP(AP130,'[1]シフト記号表（勤務時間帯）'!$C$6:$K$35,9,FALSE))</f>
        <v/>
      </c>
      <c r="AQ131" s="629" t="str">
        <f>IF(AQ130="","",VLOOKUP(AQ130,'[1]シフト記号表（勤務時間帯）'!$C$6:$K$35,9,FALSE))</f>
        <v/>
      </c>
      <c r="AR131" s="629" t="str">
        <f>IF(AR130="","",VLOOKUP(AR130,'[1]シフト記号表（勤務時間帯）'!$C$6:$K$35,9,FALSE))</f>
        <v/>
      </c>
      <c r="AS131" s="629" t="str">
        <f>IF(AS130="","",VLOOKUP(AS130,'[1]シフト記号表（勤務時間帯）'!$C$6:$K$35,9,FALSE))</f>
        <v/>
      </c>
      <c r="AT131" s="630" t="str">
        <f>IF(AT130="","",VLOOKUP(AT130,'[1]シフト記号表（勤務時間帯）'!$C$6:$K$35,9,FALSE))</f>
        <v/>
      </c>
      <c r="AU131" s="628" t="str">
        <f>IF(AU130="","",VLOOKUP(AU130,'[1]シフト記号表（勤務時間帯）'!$C$6:$K$35,9,FALSE))</f>
        <v/>
      </c>
      <c r="AV131" s="629" t="str">
        <f>IF(AV130="","",VLOOKUP(AV130,'[1]シフト記号表（勤務時間帯）'!$C$6:$K$35,9,FALSE))</f>
        <v/>
      </c>
      <c r="AW131" s="629" t="str">
        <f>IF(AW130="","",VLOOKUP(AW130,'[1]シフト記号表（勤務時間帯）'!$C$6:$K$35,9,FALSE))</f>
        <v/>
      </c>
      <c r="AX131" s="1820">
        <f>IF($BB$3="４週",SUM(S131:AT131),IF($BB$3="暦月",SUM(S131:AW131),""))</f>
        <v>0</v>
      </c>
      <c r="AY131" s="1821"/>
      <c r="AZ131" s="1822">
        <f>IF($BB$3="４週",AX131/4,IF($BB$3="暦月",'勤務体制（100名）'!AX131/('勤務体制（100名）'!$BB$8/7),""))</f>
        <v>0</v>
      </c>
      <c r="BA131" s="1823"/>
      <c r="BB131" s="1877"/>
      <c r="BC131" s="1772"/>
      <c r="BD131" s="1772"/>
      <c r="BE131" s="1772"/>
      <c r="BF131" s="1773"/>
    </row>
    <row r="132" spans="2:58" ht="20.25" customHeight="1" x14ac:dyDescent="0.2">
      <c r="B132" s="1750"/>
      <c r="C132" s="1859"/>
      <c r="D132" s="1860"/>
      <c r="E132" s="1861"/>
      <c r="F132" s="693">
        <f>C130</f>
        <v>0</v>
      </c>
      <c r="G132" s="1835"/>
      <c r="H132" s="1765"/>
      <c r="I132" s="1766"/>
      <c r="J132" s="1766"/>
      <c r="K132" s="1767"/>
      <c r="L132" s="1840"/>
      <c r="M132" s="1841"/>
      <c r="N132" s="1841"/>
      <c r="O132" s="1842"/>
      <c r="P132" s="1824" t="s">
        <v>1137</v>
      </c>
      <c r="Q132" s="1825"/>
      <c r="R132" s="1826"/>
      <c r="S132" s="632" t="str">
        <f>IF(S130="","",VLOOKUP(S130,'[1]シフト記号表（勤務時間帯）'!$C$6:$U$35,19,FALSE))</f>
        <v/>
      </c>
      <c r="T132" s="633" t="str">
        <f>IF(T130="","",VLOOKUP(T130,'[1]シフト記号表（勤務時間帯）'!$C$6:$U$35,19,FALSE))</f>
        <v/>
      </c>
      <c r="U132" s="633" t="str">
        <f>IF(U130="","",VLOOKUP(U130,'[1]シフト記号表（勤務時間帯）'!$C$6:$U$35,19,FALSE))</f>
        <v/>
      </c>
      <c r="V132" s="633" t="str">
        <f>IF(V130="","",VLOOKUP(V130,'[1]シフト記号表（勤務時間帯）'!$C$6:$U$35,19,FALSE))</f>
        <v/>
      </c>
      <c r="W132" s="633" t="str">
        <f>IF(W130="","",VLOOKUP(W130,'[1]シフト記号表（勤務時間帯）'!$C$6:$U$35,19,FALSE))</f>
        <v/>
      </c>
      <c r="X132" s="633" t="str">
        <f>IF(X130="","",VLOOKUP(X130,'[1]シフト記号表（勤務時間帯）'!$C$6:$U$35,19,FALSE))</f>
        <v/>
      </c>
      <c r="Y132" s="634" t="str">
        <f>IF(Y130="","",VLOOKUP(Y130,'[1]シフト記号表（勤務時間帯）'!$C$6:$U$35,19,FALSE))</f>
        <v/>
      </c>
      <c r="Z132" s="632" t="str">
        <f>IF(Z130="","",VLOOKUP(Z130,'[1]シフト記号表（勤務時間帯）'!$C$6:$U$35,19,FALSE))</f>
        <v/>
      </c>
      <c r="AA132" s="633" t="str">
        <f>IF(AA130="","",VLOOKUP(AA130,'[1]シフト記号表（勤務時間帯）'!$C$6:$U$35,19,FALSE))</f>
        <v/>
      </c>
      <c r="AB132" s="633" t="str">
        <f>IF(AB130="","",VLOOKUP(AB130,'[1]シフト記号表（勤務時間帯）'!$C$6:$U$35,19,FALSE))</f>
        <v/>
      </c>
      <c r="AC132" s="633" t="str">
        <f>IF(AC130="","",VLOOKUP(AC130,'[1]シフト記号表（勤務時間帯）'!$C$6:$U$35,19,FALSE))</f>
        <v/>
      </c>
      <c r="AD132" s="633" t="str">
        <f>IF(AD130="","",VLOOKUP(AD130,'[1]シフト記号表（勤務時間帯）'!$C$6:$U$35,19,FALSE))</f>
        <v/>
      </c>
      <c r="AE132" s="633" t="str">
        <f>IF(AE130="","",VLOOKUP(AE130,'[1]シフト記号表（勤務時間帯）'!$C$6:$U$35,19,FALSE))</f>
        <v/>
      </c>
      <c r="AF132" s="634" t="str">
        <f>IF(AF130="","",VLOOKUP(AF130,'[1]シフト記号表（勤務時間帯）'!$C$6:$U$35,19,FALSE))</f>
        <v/>
      </c>
      <c r="AG132" s="632" t="str">
        <f>IF(AG130="","",VLOOKUP(AG130,'[1]シフト記号表（勤務時間帯）'!$C$6:$U$35,19,FALSE))</f>
        <v/>
      </c>
      <c r="AH132" s="633" t="str">
        <f>IF(AH130="","",VLOOKUP(AH130,'[1]シフト記号表（勤務時間帯）'!$C$6:$U$35,19,FALSE))</f>
        <v/>
      </c>
      <c r="AI132" s="633" t="str">
        <f>IF(AI130="","",VLOOKUP(AI130,'[1]シフト記号表（勤務時間帯）'!$C$6:$U$35,19,FALSE))</f>
        <v/>
      </c>
      <c r="AJ132" s="633" t="str">
        <f>IF(AJ130="","",VLOOKUP(AJ130,'[1]シフト記号表（勤務時間帯）'!$C$6:$U$35,19,FALSE))</f>
        <v/>
      </c>
      <c r="AK132" s="633" t="str">
        <f>IF(AK130="","",VLOOKUP(AK130,'[1]シフト記号表（勤務時間帯）'!$C$6:$U$35,19,FALSE))</f>
        <v/>
      </c>
      <c r="AL132" s="633" t="str">
        <f>IF(AL130="","",VLOOKUP(AL130,'[1]シフト記号表（勤務時間帯）'!$C$6:$U$35,19,FALSE))</f>
        <v/>
      </c>
      <c r="AM132" s="634" t="str">
        <f>IF(AM130="","",VLOOKUP(AM130,'[1]シフト記号表（勤務時間帯）'!$C$6:$U$35,19,FALSE))</f>
        <v/>
      </c>
      <c r="AN132" s="632" t="str">
        <f>IF(AN130="","",VLOOKUP(AN130,'[1]シフト記号表（勤務時間帯）'!$C$6:$U$35,19,FALSE))</f>
        <v/>
      </c>
      <c r="AO132" s="633" t="str">
        <f>IF(AO130="","",VLOOKUP(AO130,'[1]シフト記号表（勤務時間帯）'!$C$6:$U$35,19,FALSE))</f>
        <v/>
      </c>
      <c r="AP132" s="633" t="str">
        <f>IF(AP130="","",VLOOKUP(AP130,'[1]シフト記号表（勤務時間帯）'!$C$6:$U$35,19,FALSE))</f>
        <v/>
      </c>
      <c r="AQ132" s="633" t="str">
        <f>IF(AQ130="","",VLOOKUP(AQ130,'[1]シフト記号表（勤務時間帯）'!$C$6:$U$35,19,FALSE))</f>
        <v/>
      </c>
      <c r="AR132" s="633" t="str">
        <f>IF(AR130="","",VLOOKUP(AR130,'[1]シフト記号表（勤務時間帯）'!$C$6:$U$35,19,FALSE))</f>
        <v/>
      </c>
      <c r="AS132" s="633" t="str">
        <f>IF(AS130="","",VLOOKUP(AS130,'[1]シフト記号表（勤務時間帯）'!$C$6:$U$35,19,FALSE))</f>
        <v/>
      </c>
      <c r="AT132" s="634" t="str">
        <f>IF(AT130="","",VLOOKUP(AT130,'[1]シフト記号表（勤務時間帯）'!$C$6:$U$35,19,FALSE))</f>
        <v/>
      </c>
      <c r="AU132" s="632" t="str">
        <f>IF(AU130="","",VLOOKUP(AU130,'[1]シフト記号表（勤務時間帯）'!$C$6:$U$35,19,FALSE))</f>
        <v/>
      </c>
      <c r="AV132" s="633" t="str">
        <f>IF(AV130="","",VLOOKUP(AV130,'[1]シフト記号表（勤務時間帯）'!$C$6:$U$35,19,FALSE))</f>
        <v/>
      </c>
      <c r="AW132" s="633" t="str">
        <f>IF(AW130="","",VLOOKUP(AW130,'[1]シフト記号表（勤務時間帯）'!$C$6:$U$35,19,FALSE))</f>
        <v/>
      </c>
      <c r="AX132" s="1827">
        <f>IF($BB$3="４週",SUM(S132:AT132),IF($BB$3="暦月",SUM(S132:AW132),""))</f>
        <v>0</v>
      </c>
      <c r="AY132" s="1828"/>
      <c r="AZ132" s="1829">
        <f>IF($BB$3="４週",AX132/4,IF($BB$3="暦月",'勤務体制（100名）'!AX132/('勤務体制（100名）'!$BB$8/7),""))</f>
        <v>0</v>
      </c>
      <c r="BA132" s="1830"/>
      <c r="BB132" s="1878"/>
      <c r="BC132" s="1841"/>
      <c r="BD132" s="1841"/>
      <c r="BE132" s="1841"/>
      <c r="BF132" s="1842"/>
    </row>
    <row r="133" spans="2:58" ht="20.25" customHeight="1" x14ac:dyDescent="0.2">
      <c r="B133" s="1750">
        <f>B130+1</f>
        <v>38</v>
      </c>
      <c r="C133" s="1853"/>
      <c r="D133" s="1854"/>
      <c r="E133" s="1855"/>
      <c r="F133" s="635"/>
      <c r="G133" s="1834"/>
      <c r="H133" s="1836"/>
      <c r="I133" s="1766"/>
      <c r="J133" s="1766"/>
      <c r="K133" s="1767"/>
      <c r="L133" s="1837"/>
      <c r="M133" s="1838"/>
      <c r="N133" s="1838"/>
      <c r="O133" s="1839"/>
      <c r="P133" s="1843" t="s">
        <v>1135</v>
      </c>
      <c r="Q133" s="1844"/>
      <c r="R133" s="1845"/>
      <c r="S133" s="690"/>
      <c r="T133" s="691"/>
      <c r="U133" s="691"/>
      <c r="V133" s="691"/>
      <c r="W133" s="691"/>
      <c r="X133" s="691"/>
      <c r="Y133" s="692"/>
      <c r="Z133" s="690"/>
      <c r="AA133" s="691"/>
      <c r="AB133" s="691"/>
      <c r="AC133" s="691"/>
      <c r="AD133" s="691"/>
      <c r="AE133" s="691"/>
      <c r="AF133" s="692"/>
      <c r="AG133" s="690"/>
      <c r="AH133" s="691"/>
      <c r="AI133" s="691"/>
      <c r="AJ133" s="691"/>
      <c r="AK133" s="691"/>
      <c r="AL133" s="691"/>
      <c r="AM133" s="692"/>
      <c r="AN133" s="690"/>
      <c r="AO133" s="691"/>
      <c r="AP133" s="691"/>
      <c r="AQ133" s="691"/>
      <c r="AR133" s="691"/>
      <c r="AS133" s="691"/>
      <c r="AT133" s="692"/>
      <c r="AU133" s="690"/>
      <c r="AV133" s="691"/>
      <c r="AW133" s="691"/>
      <c r="AX133" s="1915"/>
      <c r="AY133" s="1916"/>
      <c r="AZ133" s="1917"/>
      <c r="BA133" s="1918"/>
      <c r="BB133" s="1876"/>
      <c r="BC133" s="1838"/>
      <c r="BD133" s="1838"/>
      <c r="BE133" s="1838"/>
      <c r="BF133" s="1839"/>
    </row>
    <row r="134" spans="2:58" ht="20.25" customHeight="1" x14ac:dyDescent="0.2">
      <c r="B134" s="1750"/>
      <c r="C134" s="1856"/>
      <c r="D134" s="1857"/>
      <c r="E134" s="1858"/>
      <c r="F134" s="627"/>
      <c r="G134" s="1761"/>
      <c r="H134" s="1765"/>
      <c r="I134" s="1766"/>
      <c r="J134" s="1766"/>
      <c r="K134" s="1767"/>
      <c r="L134" s="1771"/>
      <c r="M134" s="1772"/>
      <c r="N134" s="1772"/>
      <c r="O134" s="1773"/>
      <c r="P134" s="1817" t="s">
        <v>1136</v>
      </c>
      <c r="Q134" s="1818"/>
      <c r="R134" s="1819"/>
      <c r="S134" s="628" t="str">
        <f>IF(S133="","",VLOOKUP(S133,'[1]シフト記号表（勤務時間帯）'!$C$6:$K$35,9,FALSE))</f>
        <v/>
      </c>
      <c r="T134" s="629" t="str">
        <f>IF(T133="","",VLOOKUP(T133,'[1]シフト記号表（勤務時間帯）'!$C$6:$K$35,9,FALSE))</f>
        <v/>
      </c>
      <c r="U134" s="629" t="str">
        <f>IF(U133="","",VLOOKUP(U133,'[1]シフト記号表（勤務時間帯）'!$C$6:$K$35,9,FALSE))</f>
        <v/>
      </c>
      <c r="V134" s="629" t="str">
        <f>IF(V133="","",VLOOKUP(V133,'[1]シフト記号表（勤務時間帯）'!$C$6:$K$35,9,FALSE))</f>
        <v/>
      </c>
      <c r="W134" s="629" t="str">
        <f>IF(W133="","",VLOOKUP(W133,'[1]シフト記号表（勤務時間帯）'!$C$6:$K$35,9,FALSE))</f>
        <v/>
      </c>
      <c r="X134" s="629" t="str">
        <f>IF(X133="","",VLOOKUP(X133,'[1]シフト記号表（勤務時間帯）'!$C$6:$K$35,9,FALSE))</f>
        <v/>
      </c>
      <c r="Y134" s="630" t="str">
        <f>IF(Y133="","",VLOOKUP(Y133,'[1]シフト記号表（勤務時間帯）'!$C$6:$K$35,9,FALSE))</f>
        <v/>
      </c>
      <c r="Z134" s="628" t="str">
        <f>IF(Z133="","",VLOOKUP(Z133,'[1]シフト記号表（勤務時間帯）'!$C$6:$K$35,9,FALSE))</f>
        <v/>
      </c>
      <c r="AA134" s="629" t="str">
        <f>IF(AA133="","",VLOOKUP(AA133,'[1]シフト記号表（勤務時間帯）'!$C$6:$K$35,9,FALSE))</f>
        <v/>
      </c>
      <c r="AB134" s="629" t="str">
        <f>IF(AB133="","",VLOOKUP(AB133,'[1]シフト記号表（勤務時間帯）'!$C$6:$K$35,9,FALSE))</f>
        <v/>
      </c>
      <c r="AC134" s="629" t="str">
        <f>IF(AC133="","",VLOOKUP(AC133,'[1]シフト記号表（勤務時間帯）'!$C$6:$K$35,9,FALSE))</f>
        <v/>
      </c>
      <c r="AD134" s="629" t="str">
        <f>IF(AD133="","",VLOOKUP(AD133,'[1]シフト記号表（勤務時間帯）'!$C$6:$K$35,9,FALSE))</f>
        <v/>
      </c>
      <c r="AE134" s="629" t="str">
        <f>IF(AE133="","",VLOOKUP(AE133,'[1]シフト記号表（勤務時間帯）'!$C$6:$K$35,9,FALSE))</f>
        <v/>
      </c>
      <c r="AF134" s="630" t="str">
        <f>IF(AF133="","",VLOOKUP(AF133,'[1]シフト記号表（勤務時間帯）'!$C$6:$K$35,9,FALSE))</f>
        <v/>
      </c>
      <c r="AG134" s="628" t="str">
        <f>IF(AG133="","",VLOOKUP(AG133,'[1]シフト記号表（勤務時間帯）'!$C$6:$K$35,9,FALSE))</f>
        <v/>
      </c>
      <c r="AH134" s="629" t="str">
        <f>IF(AH133="","",VLOOKUP(AH133,'[1]シフト記号表（勤務時間帯）'!$C$6:$K$35,9,FALSE))</f>
        <v/>
      </c>
      <c r="AI134" s="629" t="str">
        <f>IF(AI133="","",VLOOKUP(AI133,'[1]シフト記号表（勤務時間帯）'!$C$6:$K$35,9,FALSE))</f>
        <v/>
      </c>
      <c r="AJ134" s="629" t="str">
        <f>IF(AJ133="","",VLOOKUP(AJ133,'[1]シフト記号表（勤務時間帯）'!$C$6:$K$35,9,FALSE))</f>
        <v/>
      </c>
      <c r="AK134" s="629" t="str">
        <f>IF(AK133="","",VLOOKUP(AK133,'[1]シフト記号表（勤務時間帯）'!$C$6:$K$35,9,FALSE))</f>
        <v/>
      </c>
      <c r="AL134" s="629" t="str">
        <f>IF(AL133="","",VLOOKUP(AL133,'[1]シフト記号表（勤務時間帯）'!$C$6:$K$35,9,FALSE))</f>
        <v/>
      </c>
      <c r="AM134" s="630" t="str">
        <f>IF(AM133="","",VLOOKUP(AM133,'[1]シフト記号表（勤務時間帯）'!$C$6:$K$35,9,FALSE))</f>
        <v/>
      </c>
      <c r="AN134" s="628" t="str">
        <f>IF(AN133="","",VLOOKUP(AN133,'[1]シフト記号表（勤務時間帯）'!$C$6:$K$35,9,FALSE))</f>
        <v/>
      </c>
      <c r="AO134" s="629" t="str">
        <f>IF(AO133="","",VLOOKUP(AO133,'[1]シフト記号表（勤務時間帯）'!$C$6:$K$35,9,FALSE))</f>
        <v/>
      </c>
      <c r="AP134" s="629" t="str">
        <f>IF(AP133="","",VLOOKUP(AP133,'[1]シフト記号表（勤務時間帯）'!$C$6:$K$35,9,FALSE))</f>
        <v/>
      </c>
      <c r="AQ134" s="629" t="str">
        <f>IF(AQ133="","",VLOOKUP(AQ133,'[1]シフト記号表（勤務時間帯）'!$C$6:$K$35,9,FALSE))</f>
        <v/>
      </c>
      <c r="AR134" s="629" t="str">
        <f>IF(AR133="","",VLOOKUP(AR133,'[1]シフト記号表（勤務時間帯）'!$C$6:$K$35,9,FALSE))</f>
        <v/>
      </c>
      <c r="AS134" s="629" t="str">
        <f>IF(AS133="","",VLOOKUP(AS133,'[1]シフト記号表（勤務時間帯）'!$C$6:$K$35,9,FALSE))</f>
        <v/>
      </c>
      <c r="AT134" s="630" t="str">
        <f>IF(AT133="","",VLOOKUP(AT133,'[1]シフト記号表（勤務時間帯）'!$C$6:$K$35,9,FALSE))</f>
        <v/>
      </c>
      <c r="AU134" s="628" t="str">
        <f>IF(AU133="","",VLOOKUP(AU133,'[1]シフト記号表（勤務時間帯）'!$C$6:$K$35,9,FALSE))</f>
        <v/>
      </c>
      <c r="AV134" s="629" t="str">
        <f>IF(AV133="","",VLOOKUP(AV133,'[1]シフト記号表（勤務時間帯）'!$C$6:$K$35,9,FALSE))</f>
        <v/>
      </c>
      <c r="AW134" s="629" t="str">
        <f>IF(AW133="","",VLOOKUP(AW133,'[1]シフト記号表（勤務時間帯）'!$C$6:$K$35,9,FALSE))</f>
        <v/>
      </c>
      <c r="AX134" s="1820">
        <f>IF($BB$3="４週",SUM(S134:AT134),IF($BB$3="暦月",SUM(S134:AW134),""))</f>
        <v>0</v>
      </c>
      <c r="AY134" s="1821"/>
      <c r="AZ134" s="1822">
        <f>IF($BB$3="４週",AX134/4,IF($BB$3="暦月",'勤務体制（100名）'!AX134/('勤務体制（100名）'!$BB$8/7),""))</f>
        <v>0</v>
      </c>
      <c r="BA134" s="1823"/>
      <c r="BB134" s="1877"/>
      <c r="BC134" s="1772"/>
      <c r="BD134" s="1772"/>
      <c r="BE134" s="1772"/>
      <c r="BF134" s="1773"/>
    </row>
    <row r="135" spans="2:58" ht="20.25" customHeight="1" x14ac:dyDescent="0.2">
      <c r="B135" s="1750"/>
      <c r="C135" s="1859"/>
      <c r="D135" s="1860"/>
      <c r="E135" s="1861"/>
      <c r="F135" s="693">
        <f>C133</f>
        <v>0</v>
      </c>
      <c r="G135" s="1835"/>
      <c r="H135" s="1765"/>
      <c r="I135" s="1766"/>
      <c r="J135" s="1766"/>
      <c r="K135" s="1767"/>
      <c r="L135" s="1840"/>
      <c r="M135" s="1841"/>
      <c r="N135" s="1841"/>
      <c r="O135" s="1842"/>
      <c r="P135" s="1824" t="s">
        <v>1137</v>
      </c>
      <c r="Q135" s="1825"/>
      <c r="R135" s="1826"/>
      <c r="S135" s="632" t="str">
        <f>IF(S133="","",VLOOKUP(S133,'[1]シフト記号表（勤務時間帯）'!$C$6:$U$35,19,FALSE))</f>
        <v/>
      </c>
      <c r="T135" s="633" t="str">
        <f>IF(T133="","",VLOOKUP(T133,'[1]シフト記号表（勤務時間帯）'!$C$6:$U$35,19,FALSE))</f>
        <v/>
      </c>
      <c r="U135" s="633" t="str">
        <f>IF(U133="","",VLOOKUP(U133,'[1]シフト記号表（勤務時間帯）'!$C$6:$U$35,19,FALSE))</f>
        <v/>
      </c>
      <c r="V135" s="633" t="str">
        <f>IF(V133="","",VLOOKUP(V133,'[1]シフト記号表（勤務時間帯）'!$C$6:$U$35,19,FALSE))</f>
        <v/>
      </c>
      <c r="W135" s="633" t="str">
        <f>IF(W133="","",VLOOKUP(W133,'[1]シフト記号表（勤務時間帯）'!$C$6:$U$35,19,FALSE))</f>
        <v/>
      </c>
      <c r="X135" s="633" t="str">
        <f>IF(X133="","",VLOOKUP(X133,'[1]シフト記号表（勤務時間帯）'!$C$6:$U$35,19,FALSE))</f>
        <v/>
      </c>
      <c r="Y135" s="634" t="str">
        <f>IF(Y133="","",VLOOKUP(Y133,'[1]シフト記号表（勤務時間帯）'!$C$6:$U$35,19,FALSE))</f>
        <v/>
      </c>
      <c r="Z135" s="632" t="str">
        <f>IF(Z133="","",VLOOKUP(Z133,'[1]シフト記号表（勤務時間帯）'!$C$6:$U$35,19,FALSE))</f>
        <v/>
      </c>
      <c r="AA135" s="633" t="str">
        <f>IF(AA133="","",VLOOKUP(AA133,'[1]シフト記号表（勤務時間帯）'!$C$6:$U$35,19,FALSE))</f>
        <v/>
      </c>
      <c r="AB135" s="633" t="str">
        <f>IF(AB133="","",VLOOKUP(AB133,'[1]シフト記号表（勤務時間帯）'!$C$6:$U$35,19,FALSE))</f>
        <v/>
      </c>
      <c r="AC135" s="633" t="str">
        <f>IF(AC133="","",VLOOKUP(AC133,'[1]シフト記号表（勤務時間帯）'!$C$6:$U$35,19,FALSE))</f>
        <v/>
      </c>
      <c r="AD135" s="633" t="str">
        <f>IF(AD133="","",VLOOKUP(AD133,'[1]シフト記号表（勤務時間帯）'!$C$6:$U$35,19,FALSE))</f>
        <v/>
      </c>
      <c r="AE135" s="633" t="str">
        <f>IF(AE133="","",VLOOKUP(AE133,'[1]シフト記号表（勤務時間帯）'!$C$6:$U$35,19,FALSE))</f>
        <v/>
      </c>
      <c r="AF135" s="634" t="str">
        <f>IF(AF133="","",VLOOKUP(AF133,'[1]シフト記号表（勤務時間帯）'!$C$6:$U$35,19,FALSE))</f>
        <v/>
      </c>
      <c r="AG135" s="632" t="str">
        <f>IF(AG133="","",VLOOKUP(AG133,'[1]シフト記号表（勤務時間帯）'!$C$6:$U$35,19,FALSE))</f>
        <v/>
      </c>
      <c r="AH135" s="633" t="str">
        <f>IF(AH133="","",VLOOKUP(AH133,'[1]シフト記号表（勤務時間帯）'!$C$6:$U$35,19,FALSE))</f>
        <v/>
      </c>
      <c r="AI135" s="633" t="str">
        <f>IF(AI133="","",VLOOKUP(AI133,'[1]シフト記号表（勤務時間帯）'!$C$6:$U$35,19,FALSE))</f>
        <v/>
      </c>
      <c r="AJ135" s="633" t="str">
        <f>IF(AJ133="","",VLOOKUP(AJ133,'[1]シフト記号表（勤務時間帯）'!$C$6:$U$35,19,FALSE))</f>
        <v/>
      </c>
      <c r="AK135" s="633" t="str">
        <f>IF(AK133="","",VLOOKUP(AK133,'[1]シフト記号表（勤務時間帯）'!$C$6:$U$35,19,FALSE))</f>
        <v/>
      </c>
      <c r="AL135" s="633" t="str">
        <f>IF(AL133="","",VLOOKUP(AL133,'[1]シフト記号表（勤務時間帯）'!$C$6:$U$35,19,FALSE))</f>
        <v/>
      </c>
      <c r="AM135" s="634" t="str">
        <f>IF(AM133="","",VLOOKUP(AM133,'[1]シフト記号表（勤務時間帯）'!$C$6:$U$35,19,FALSE))</f>
        <v/>
      </c>
      <c r="AN135" s="632" t="str">
        <f>IF(AN133="","",VLOOKUP(AN133,'[1]シフト記号表（勤務時間帯）'!$C$6:$U$35,19,FALSE))</f>
        <v/>
      </c>
      <c r="AO135" s="633" t="str">
        <f>IF(AO133="","",VLOOKUP(AO133,'[1]シフト記号表（勤務時間帯）'!$C$6:$U$35,19,FALSE))</f>
        <v/>
      </c>
      <c r="AP135" s="633" t="str">
        <f>IF(AP133="","",VLOOKUP(AP133,'[1]シフト記号表（勤務時間帯）'!$C$6:$U$35,19,FALSE))</f>
        <v/>
      </c>
      <c r="AQ135" s="633" t="str">
        <f>IF(AQ133="","",VLOOKUP(AQ133,'[1]シフト記号表（勤務時間帯）'!$C$6:$U$35,19,FALSE))</f>
        <v/>
      </c>
      <c r="AR135" s="633" t="str">
        <f>IF(AR133="","",VLOOKUP(AR133,'[1]シフト記号表（勤務時間帯）'!$C$6:$U$35,19,FALSE))</f>
        <v/>
      </c>
      <c r="AS135" s="633" t="str">
        <f>IF(AS133="","",VLOOKUP(AS133,'[1]シフト記号表（勤務時間帯）'!$C$6:$U$35,19,FALSE))</f>
        <v/>
      </c>
      <c r="AT135" s="634" t="str">
        <f>IF(AT133="","",VLOOKUP(AT133,'[1]シフト記号表（勤務時間帯）'!$C$6:$U$35,19,FALSE))</f>
        <v/>
      </c>
      <c r="AU135" s="632" t="str">
        <f>IF(AU133="","",VLOOKUP(AU133,'[1]シフト記号表（勤務時間帯）'!$C$6:$U$35,19,FALSE))</f>
        <v/>
      </c>
      <c r="AV135" s="633" t="str">
        <f>IF(AV133="","",VLOOKUP(AV133,'[1]シフト記号表（勤務時間帯）'!$C$6:$U$35,19,FALSE))</f>
        <v/>
      </c>
      <c r="AW135" s="633" t="str">
        <f>IF(AW133="","",VLOOKUP(AW133,'[1]シフト記号表（勤務時間帯）'!$C$6:$U$35,19,FALSE))</f>
        <v/>
      </c>
      <c r="AX135" s="1827">
        <f>IF($BB$3="４週",SUM(S135:AT135),IF($BB$3="暦月",SUM(S135:AW135),""))</f>
        <v>0</v>
      </c>
      <c r="AY135" s="1828"/>
      <c r="AZ135" s="1829">
        <f>IF($BB$3="４週",AX135/4,IF($BB$3="暦月",'勤務体制（100名）'!AX135/('勤務体制（100名）'!$BB$8/7),""))</f>
        <v>0</v>
      </c>
      <c r="BA135" s="1830"/>
      <c r="BB135" s="1878"/>
      <c r="BC135" s="1841"/>
      <c r="BD135" s="1841"/>
      <c r="BE135" s="1841"/>
      <c r="BF135" s="1842"/>
    </row>
    <row r="136" spans="2:58" ht="20.25" customHeight="1" x14ac:dyDescent="0.2">
      <c r="B136" s="1750">
        <f>B133+1</f>
        <v>39</v>
      </c>
      <c r="C136" s="1853"/>
      <c r="D136" s="1854"/>
      <c r="E136" s="1855"/>
      <c r="F136" s="635"/>
      <c r="G136" s="1834"/>
      <c r="H136" s="1836"/>
      <c r="I136" s="1766"/>
      <c r="J136" s="1766"/>
      <c r="K136" s="1767"/>
      <c r="L136" s="1837"/>
      <c r="M136" s="1838"/>
      <c r="N136" s="1838"/>
      <c r="O136" s="1839"/>
      <c r="P136" s="1843" t="s">
        <v>1135</v>
      </c>
      <c r="Q136" s="1844"/>
      <c r="R136" s="1845"/>
      <c r="S136" s="690"/>
      <c r="T136" s="691"/>
      <c r="U136" s="691"/>
      <c r="V136" s="691"/>
      <c r="W136" s="691"/>
      <c r="X136" s="691"/>
      <c r="Y136" s="692"/>
      <c r="Z136" s="690"/>
      <c r="AA136" s="691"/>
      <c r="AB136" s="691"/>
      <c r="AC136" s="691"/>
      <c r="AD136" s="691"/>
      <c r="AE136" s="691"/>
      <c r="AF136" s="692"/>
      <c r="AG136" s="690"/>
      <c r="AH136" s="691"/>
      <c r="AI136" s="691"/>
      <c r="AJ136" s="691"/>
      <c r="AK136" s="691"/>
      <c r="AL136" s="691"/>
      <c r="AM136" s="692"/>
      <c r="AN136" s="690"/>
      <c r="AO136" s="691"/>
      <c r="AP136" s="691"/>
      <c r="AQ136" s="691"/>
      <c r="AR136" s="691"/>
      <c r="AS136" s="691"/>
      <c r="AT136" s="692"/>
      <c r="AU136" s="690"/>
      <c r="AV136" s="691"/>
      <c r="AW136" s="691"/>
      <c r="AX136" s="1915"/>
      <c r="AY136" s="1916"/>
      <c r="AZ136" s="1917"/>
      <c r="BA136" s="1918"/>
      <c r="BB136" s="1876"/>
      <c r="BC136" s="1838"/>
      <c r="BD136" s="1838"/>
      <c r="BE136" s="1838"/>
      <c r="BF136" s="1839"/>
    </row>
    <row r="137" spans="2:58" ht="20.25" customHeight="1" x14ac:dyDescent="0.2">
      <c r="B137" s="1750"/>
      <c r="C137" s="1856"/>
      <c r="D137" s="1857"/>
      <c r="E137" s="1858"/>
      <c r="F137" s="627"/>
      <c r="G137" s="1761"/>
      <c r="H137" s="1765"/>
      <c r="I137" s="1766"/>
      <c r="J137" s="1766"/>
      <c r="K137" s="1767"/>
      <c r="L137" s="1771"/>
      <c r="M137" s="1772"/>
      <c r="N137" s="1772"/>
      <c r="O137" s="1773"/>
      <c r="P137" s="1817" t="s">
        <v>1136</v>
      </c>
      <c r="Q137" s="1818"/>
      <c r="R137" s="1819"/>
      <c r="S137" s="628" t="str">
        <f>IF(S136="","",VLOOKUP(S136,'[1]シフト記号表（勤務時間帯）'!$C$6:$K$35,9,FALSE))</f>
        <v/>
      </c>
      <c r="T137" s="629" t="str">
        <f>IF(T136="","",VLOOKUP(T136,'[1]シフト記号表（勤務時間帯）'!$C$6:$K$35,9,FALSE))</f>
        <v/>
      </c>
      <c r="U137" s="629" t="str">
        <f>IF(U136="","",VLOOKUP(U136,'[1]シフト記号表（勤務時間帯）'!$C$6:$K$35,9,FALSE))</f>
        <v/>
      </c>
      <c r="V137" s="629" t="str">
        <f>IF(V136="","",VLOOKUP(V136,'[1]シフト記号表（勤務時間帯）'!$C$6:$K$35,9,FALSE))</f>
        <v/>
      </c>
      <c r="W137" s="629" t="str">
        <f>IF(W136="","",VLOOKUP(W136,'[1]シフト記号表（勤務時間帯）'!$C$6:$K$35,9,FALSE))</f>
        <v/>
      </c>
      <c r="X137" s="629" t="str">
        <f>IF(X136="","",VLOOKUP(X136,'[1]シフト記号表（勤務時間帯）'!$C$6:$K$35,9,FALSE))</f>
        <v/>
      </c>
      <c r="Y137" s="630" t="str">
        <f>IF(Y136="","",VLOOKUP(Y136,'[1]シフト記号表（勤務時間帯）'!$C$6:$K$35,9,FALSE))</f>
        <v/>
      </c>
      <c r="Z137" s="628" t="str">
        <f>IF(Z136="","",VLOOKUP(Z136,'[1]シフト記号表（勤務時間帯）'!$C$6:$K$35,9,FALSE))</f>
        <v/>
      </c>
      <c r="AA137" s="629" t="str">
        <f>IF(AA136="","",VLOOKUP(AA136,'[1]シフト記号表（勤務時間帯）'!$C$6:$K$35,9,FALSE))</f>
        <v/>
      </c>
      <c r="AB137" s="629" t="str">
        <f>IF(AB136="","",VLOOKUP(AB136,'[1]シフト記号表（勤務時間帯）'!$C$6:$K$35,9,FALSE))</f>
        <v/>
      </c>
      <c r="AC137" s="629" t="str">
        <f>IF(AC136="","",VLOOKUP(AC136,'[1]シフト記号表（勤務時間帯）'!$C$6:$K$35,9,FALSE))</f>
        <v/>
      </c>
      <c r="AD137" s="629" t="str">
        <f>IF(AD136="","",VLOOKUP(AD136,'[1]シフト記号表（勤務時間帯）'!$C$6:$K$35,9,FALSE))</f>
        <v/>
      </c>
      <c r="AE137" s="629" t="str">
        <f>IF(AE136="","",VLOOKUP(AE136,'[1]シフト記号表（勤務時間帯）'!$C$6:$K$35,9,FALSE))</f>
        <v/>
      </c>
      <c r="AF137" s="630" t="str">
        <f>IF(AF136="","",VLOOKUP(AF136,'[1]シフト記号表（勤務時間帯）'!$C$6:$K$35,9,FALSE))</f>
        <v/>
      </c>
      <c r="AG137" s="628" t="str">
        <f>IF(AG136="","",VLOOKUP(AG136,'[1]シフト記号表（勤務時間帯）'!$C$6:$K$35,9,FALSE))</f>
        <v/>
      </c>
      <c r="AH137" s="629" t="str">
        <f>IF(AH136="","",VLOOKUP(AH136,'[1]シフト記号表（勤務時間帯）'!$C$6:$K$35,9,FALSE))</f>
        <v/>
      </c>
      <c r="AI137" s="629" t="str">
        <f>IF(AI136="","",VLOOKUP(AI136,'[1]シフト記号表（勤務時間帯）'!$C$6:$K$35,9,FALSE))</f>
        <v/>
      </c>
      <c r="AJ137" s="629" t="str">
        <f>IF(AJ136="","",VLOOKUP(AJ136,'[1]シフト記号表（勤務時間帯）'!$C$6:$K$35,9,FALSE))</f>
        <v/>
      </c>
      <c r="AK137" s="629" t="str">
        <f>IF(AK136="","",VLOOKUP(AK136,'[1]シフト記号表（勤務時間帯）'!$C$6:$K$35,9,FALSE))</f>
        <v/>
      </c>
      <c r="AL137" s="629" t="str">
        <f>IF(AL136="","",VLOOKUP(AL136,'[1]シフト記号表（勤務時間帯）'!$C$6:$K$35,9,FALSE))</f>
        <v/>
      </c>
      <c r="AM137" s="630" t="str">
        <f>IF(AM136="","",VLOOKUP(AM136,'[1]シフト記号表（勤務時間帯）'!$C$6:$K$35,9,FALSE))</f>
        <v/>
      </c>
      <c r="AN137" s="628" t="str">
        <f>IF(AN136="","",VLOOKUP(AN136,'[1]シフト記号表（勤務時間帯）'!$C$6:$K$35,9,FALSE))</f>
        <v/>
      </c>
      <c r="AO137" s="629" t="str">
        <f>IF(AO136="","",VLOOKUP(AO136,'[1]シフト記号表（勤務時間帯）'!$C$6:$K$35,9,FALSE))</f>
        <v/>
      </c>
      <c r="AP137" s="629" t="str">
        <f>IF(AP136="","",VLOOKUP(AP136,'[1]シフト記号表（勤務時間帯）'!$C$6:$K$35,9,FALSE))</f>
        <v/>
      </c>
      <c r="AQ137" s="629" t="str">
        <f>IF(AQ136="","",VLOOKUP(AQ136,'[1]シフト記号表（勤務時間帯）'!$C$6:$K$35,9,FALSE))</f>
        <v/>
      </c>
      <c r="AR137" s="629" t="str">
        <f>IF(AR136="","",VLOOKUP(AR136,'[1]シフト記号表（勤務時間帯）'!$C$6:$K$35,9,FALSE))</f>
        <v/>
      </c>
      <c r="AS137" s="629" t="str">
        <f>IF(AS136="","",VLOOKUP(AS136,'[1]シフト記号表（勤務時間帯）'!$C$6:$K$35,9,FALSE))</f>
        <v/>
      </c>
      <c r="AT137" s="630" t="str">
        <f>IF(AT136="","",VLOOKUP(AT136,'[1]シフト記号表（勤務時間帯）'!$C$6:$K$35,9,FALSE))</f>
        <v/>
      </c>
      <c r="AU137" s="628" t="str">
        <f>IF(AU136="","",VLOOKUP(AU136,'[1]シフト記号表（勤務時間帯）'!$C$6:$K$35,9,FALSE))</f>
        <v/>
      </c>
      <c r="AV137" s="629" t="str">
        <f>IF(AV136="","",VLOOKUP(AV136,'[1]シフト記号表（勤務時間帯）'!$C$6:$K$35,9,FALSE))</f>
        <v/>
      </c>
      <c r="AW137" s="629" t="str">
        <f>IF(AW136="","",VLOOKUP(AW136,'[1]シフト記号表（勤務時間帯）'!$C$6:$K$35,9,FALSE))</f>
        <v/>
      </c>
      <c r="AX137" s="1820">
        <f>IF($BB$3="４週",SUM(S137:AT137),IF($BB$3="暦月",SUM(S137:AW137),""))</f>
        <v>0</v>
      </c>
      <c r="AY137" s="1821"/>
      <c r="AZ137" s="1822">
        <f>IF($BB$3="４週",AX137/4,IF($BB$3="暦月",'勤務体制（100名）'!AX137/('勤務体制（100名）'!$BB$8/7),""))</f>
        <v>0</v>
      </c>
      <c r="BA137" s="1823"/>
      <c r="BB137" s="1877"/>
      <c r="BC137" s="1772"/>
      <c r="BD137" s="1772"/>
      <c r="BE137" s="1772"/>
      <c r="BF137" s="1773"/>
    </row>
    <row r="138" spans="2:58" ht="20.25" customHeight="1" x14ac:dyDescent="0.2">
      <c r="B138" s="1750"/>
      <c r="C138" s="1859"/>
      <c r="D138" s="1860"/>
      <c r="E138" s="1861"/>
      <c r="F138" s="693">
        <f>C136</f>
        <v>0</v>
      </c>
      <c r="G138" s="1835"/>
      <c r="H138" s="1765"/>
      <c r="I138" s="1766"/>
      <c r="J138" s="1766"/>
      <c r="K138" s="1767"/>
      <c r="L138" s="1840"/>
      <c r="M138" s="1841"/>
      <c r="N138" s="1841"/>
      <c r="O138" s="1842"/>
      <c r="P138" s="1824" t="s">
        <v>1137</v>
      </c>
      <c r="Q138" s="1825"/>
      <c r="R138" s="1826"/>
      <c r="S138" s="632" t="str">
        <f>IF(S136="","",VLOOKUP(S136,'[1]シフト記号表（勤務時間帯）'!$C$6:$U$35,19,FALSE))</f>
        <v/>
      </c>
      <c r="T138" s="633" t="str">
        <f>IF(T136="","",VLOOKUP(T136,'[1]シフト記号表（勤務時間帯）'!$C$6:$U$35,19,FALSE))</f>
        <v/>
      </c>
      <c r="U138" s="633" t="str">
        <f>IF(U136="","",VLOOKUP(U136,'[1]シフト記号表（勤務時間帯）'!$C$6:$U$35,19,FALSE))</f>
        <v/>
      </c>
      <c r="V138" s="633" t="str">
        <f>IF(V136="","",VLOOKUP(V136,'[1]シフト記号表（勤務時間帯）'!$C$6:$U$35,19,FALSE))</f>
        <v/>
      </c>
      <c r="W138" s="633" t="str">
        <f>IF(W136="","",VLOOKUP(W136,'[1]シフト記号表（勤務時間帯）'!$C$6:$U$35,19,FALSE))</f>
        <v/>
      </c>
      <c r="X138" s="633" t="str">
        <f>IF(X136="","",VLOOKUP(X136,'[1]シフト記号表（勤務時間帯）'!$C$6:$U$35,19,FALSE))</f>
        <v/>
      </c>
      <c r="Y138" s="634" t="str">
        <f>IF(Y136="","",VLOOKUP(Y136,'[1]シフト記号表（勤務時間帯）'!$C$6:$U$35,19,FALSE))</f>
        <v/>
      </c>
      <c r="Z138" s="632" t="str">
        <f>IF(Z136="","",VLOOKUP(Z136,'[1]シフト記号表（勤務時間帯）'!$C$6:$U$35,19,FALSE))</f>
        <v/>
      </c>
      <c r="AA138" s="633" t="str">
        <f>IF(AA136="","",VLOOKUP(AA136,'[1]シフト記号表（勤務時間帯）'!$C$6:$U$35,19,FALSE))</f>
        <v/>
      </c>
      <c r="AB138" s="633" t="str">
        <f>IF(AB136="","",VLOOKUP(AB136,'[1]シフト記号表（勤務時間帯）'!$C$6:$U$35,19,FALSE))</f>
        <v/>
      </c>
      <c r="AC138" s="633" t="str">
        <f>IF(AC136="","",VLOOKUP(AC136,'[1]シフト記号表（勤務時間帯）'!$C$6:$U$35,19,FALSE))</f>
        <v/>
      </c>
      <c r="AD138" s="633" t="str">
        <f>IF(AD136="","",VLOOKUP(AD136,'[1]シフト記号表（勤務時間帯）'!$C$6:$U$35,19,FALSE))</f>
        <v/>
      </c>
      <c r="AE138" s="633" t="str">
        <f>IF(AE136="","",VLOOKUP(AE136,'[1]シフト記号表（勤務時間帯）'!$C$6:$U$35,19,FALSE))</f>
        <v/>
      </c>
      <c r="AF138" s="634" t="str">
        <f>IF(AF136="","",VLOOKUP(AF136,'[1]シフト記号表（勤務時間帯）'!$C$6:$U$35,19,FALSE))</f>
        <v/>
      </c>
      <c r="AG138" s="632" t="str">
        <f>IF(AG136="","",VLOOKUP(AG136,'[1]シフト記号表（勤務時間帯）'!$C$6:$U$35,19,FALSE))</f>
        <v/>
      </c>
      <c r="AH138" s="633" t="str">
        <f>IF(AH136="","",VLOOKUP(AH136,'[1]シフト記号表（勤務時間帯）'!$C$6:$U$35,19,FALSE))</f>
        <v/>
      </c>
      <c r="AI138" s="633" t="str">
        <f>IF(AI136="","",VLOOKUP(AI136,'[1]シフト記号表（勤務時間帯）'!$C$6:$U$35,19,FALSE))</f>
        <v/>
      </c>
      <c r="AJ138" s="633" t="str">
        <f>IF(AJ136="","",VLOOKUP(AJ136,'[1]シフト記号表（勤務時間帯）'!$C$6:$U$35,19,FALSE))</f>
        <v/>
      </c>
      <c r="AK138" s="633" t="str">
        <f>IF(AK136="","",VLOOKUP(AK136,'[1]シフト記号表（勤務時間帯）'!$C$6:$U$35,19,FALSE))</f>
        <v/>
      </c>
      <c r="AL138" s="633" t="str">
        <f>IF(AL136="","",VLOOKUP(AL136,'[1]シフト記号表（勤務時間帯）'!$C$6:$U$35,19,FALSE))</f>
        <v/>
      </c>
      <c r="AM138" s="634" t="str">
        <f>IF(AM136="","",VLOOKUP(AM136,'[1]シフト記号表（勤務時間帯）'!$C$6:$U$35,19,FALSE))</f>
        <v/>
      </c>
      <c r="AN138" s="632" t="str">
        <f>IF(AN136="","",VLOOKUP(AN136,'[1]シフト記号表（勤務時間帯）'!$C$6:$U$35,19,FALSE))</f>
        <v/>
      </c>
      <c r="AO138" s="633" t="str">
        <f>IF(AO136="","",VLOOKUP(AO136,'[1]シフト記号表（勤務時間帯）'!$C$6:$U$35,19,FALSE))</f>
        <v/>
      </c>
      <c r="AP138" s="633" t="str">
        <f>IF(AP136="","",VLOOKUP(AP136,'[1]シフト記号表（勤務時間帯）'!$C$6:$U$35,19,FALSE))</f>
        <v/>
      </c>
      <c r="AQ138" s="633" t="str">
        <f>IF(AQ136="","",VLOOKUP(AQ136,'[1]シフト記号表（勤務時間帯）'!$C$6:$U$35,19,FALSE))</f>
        <v/>
      </c>
      <c r="AR138" s="633" t="str">
        <f>IF(AR136="","",VLOOKUP(AR136,'[1]シフト記号表（勤務時間帯）'!$C$6:$U$35,19,FALSE))</f>
        <v/>
      </c>
      <c r="AS138" s="633" t="str">
        <f>IF(AS136="","",VLOOKUP(AS136,'[1]シフト記号表（勤務時間帯）'!$C$6:$U$35,19,FALSE))</f>
        <v/>
      </c>
      <c r="AT138" s="634" t="str">
        <f>IF(AT136="","",VLOOKUP(AT136,'[1]シフト記号表（勤務時間帯）'!$C$6:$U$35,19,FALSE))</f>
        <v/>
      </c>
      <c r="AU138" s="632" t="str">
        <f>IF(AU136="","",VLOOKUP(AU136,'[1]シフト記号表（勤務時間帯）'!$C$6:$U$35,19,FALSE))</f>
        <v/>
      </c>
      <c r="AV138" s="633" t="str">
        <f>IF(AV136="","",VLOOKUP(AV136,'[1]シフト記号表（勤務時間帯）'!$C$6:$U$35,19,FALSE))</f>
        <v/>
      </c>
      <c r="AW138" s="633" t="str">
        <f>IF(AW136="","",VLOOKUP(AW136,'[1]シフト記号表（勤務時間帯）'!$C$6:$U$35,19,FALSE))</f>
        <v/>
      </c>
      <c r="AX138" s="1827">
        <f>IF($BB$3="４週",SUM(S138:AT138),IF($BB$3="暦月",SUM(S138:AW138),""))</f>
        <v>0</v>
      </c>
      <c r="AY138" s="1828"/>
      <c r="AZ138" s="1829">
        <f>IF($BB$3="４週",AX138/4,IF($BB$3="暦月",'勤務体制（100名）'!AX138/('勤務体制（100名）'!$BB$8/7),""))</f>
        <v>0</v>
      </c>
      <c r="BA138" s="1830"/>
      <c r="BB138" s="1878"/>
      <c r="BC138" s="1841"/>
      <c r="BD138" s="1841"/>
      <c r="BE138" s="1841"/>
      <c r="BF138" s="1842"/>
    </row>
    <row r="139" spans="2:58" ht="20.25" customHeight="1" x14ac:dyDescent="0.2">
      <c r="B139" s="1750">
        <f>B136+1</f>
        <v>40</v>
      </c>
      <c r="C139" s="1853"/>
      <c r="D139" s="1854"/>
      <c r="E139" s="1855"/>
      <c r="F139" s="635"/>
      <c r="G139" s="1834"/>
      <c r="H139" s="1836"/>
      <c r="I139" s="1766"/>
      <c r="J139" s="1766"/>
      <c r="K139" s="1767"/>
      <c r="L139" s="1837"/>
      <c r="M139" s="1838"/>
      <c r="N139" s="1838"/>
      <c r="O139" s="1839"/>
      <c r="P139" s="1843" t="s">
        <v>1135</v>
      </c>
      <c r="Q139" s="1844"/>
      <c r="R139" s="1845"/>
      <c r="S139" s="690"/>
      <c r="T139" s="691"/>
      <c r="U139" s="691"/>
      <c r="V139" s="691"/>
      <c r="W139" s="691"/>
      <c r="X139" s="691"/>
      <c r="Y139" s="692"/>
      <c r="Z139" s="690"/>
      <c r="AA139" s="691"/>
      <c r="AB139" s="691"/>
      <c r="AC139" s="691"/>
      <c r="AD139" s="691"/>
      <c r="AE139" s="691"/>
      <c r="AF139" s="692"/>
      <c r="AG139" s="690"/>
      <c r="AH139" s="691"/>
      <c r="AI139" s="691"/>
      <c r="AJ139" s="691"/>
      <c r="AK139" s="691"/>
      <c r="AL139" s="691"/>
      <c r="AM139" s="692"/>
      <c r="AN139" s="690"/>
      <c r="AO139" s="691"/>
      <c r="AP139" s="691"/>
      <c r="AQ139" s="691"/>
      <c r="AR139" s="691"/>
      <c r="AS139" s="691"/>
      <c r="AT139" s="692"/>
      <c r="AU139" s="690"/>
      <c r="AV139" s="691"/>
      <c r="AW139" s="691"/>
      <c r="AX139" s="1915"/>
      <c r="AY139" s="1916"/>
      <c r="AZ139" s="1917"/>
      <c r="BA139" s="1918"/>
      <c r="BB139" s="1876"/>
      <c r="BC139" s="1838"/>
      <c r="BD139" s="1838"/>
      <c r="BE139" s="1838"/>
      <c r="BF139" s="1839"/>
    </row>
    <row r="140" spans="2:58" ht="20.25" customHeight="1" x14ac:dyDescent="0.2">
      <c r="B140" s="1750"/>
      <c r="C140" s="1856"/>
      <c r="D140" s="1857"/>
      <c r="E140" s="1858"/>
      <c r="F140" s="627"/>
      <c r="G140" s="1761"/>
      <c r="H140" s="1765"/>
      <c r="I140" s="1766"/>
      <c r="J140" s="1766"/>
      <c r="K140" s="1767"/>
      <c r="L140" s="1771"/>
      <c r="M140" s="1772"/>
      <c r="N140" s="1772"/>
      <c r="O140" s="1773"/>
      <c r="P140" s="1817" t="s">
        <v>1136</v>
      </c>
      <c r="Q140" s="1818"/>
      <c r="R140" s="1819"/>
      <c r="S140" s="628" t="str">
        <f>IF(S139="","",VLOOKUP(S139,'[1]シフト記号表（勤務時間帯）'!$C$6:$K$35,9,FALSE))</f>
        <v/>
      </c>
      <c r="T140" s="629" t="str">
        <f>IF(T139="","",VLOOKUP(T139,'[1]シフト記号表（勤務時間帯）'!$C$6:$K$35,9,FALSE))</f>
        <v/>
      </c>
      <c r="U140" s="629" t="str">
        <f>IF(U139="","",VLOOKUP(U139,'[1]シフト記号表（勤務時間帯）'!$C$6:$K$35,9,FALSE))</f>
        <v/>
      </c>
      <c r="V140" s="629" t="str">
        <f>IF(V139="","",VLOOKUP(V139,'[1]シフト記号表（勤務時間帯）'!$C$6:$K$35,9,FALSE))</f>
        <v/>
      </c>
      <c r="W140" s="629" t="str">
        <f>IF(W139="","",VLOOKUP(W139,'[1]シフト記号表（勤務時間帯）'!$C$6:$K$35,9,FALSE))</f>
        <v/>
      </c>
      <c r="X140" s="629" t="str">
        <f>IF(X139="","",VLOOKUP(X139,'[1]シフト記号表（勤務時間帯）'!$C$6:$K$35,9,FALSE))</f>
        <v/>
      </c>
      <c r="Y140" s="630" t="str">
        <f>IF(Y139="","",VLOOKUP(Y139,'[1]シフト記号表（勤務時間帯）'!$C$6:$K$35,9,FALSE))</f>
        <v/>
      </c>
      <c r="Z140" s="628" t="str">
        <f>IF(Z139="","",VLOOKUP(Z139,'[1]シフト記号表（勤務時間帯）'!$C$6:$K$35,9,FALSE))</f>
        <v/>
      </c>
      <c r="AA140" s="629" t="str">
        <f>IF(AA139="","",VLOOKUP(AA139,'[1]シフト記号表（勤務時間帯）'!$C$6:$K$35,9,FALSE))</f>
        <v/>
      </c>
      <c r="AB140" s="629" t="str">
        <f>IF(AB139="","",VLOOKUP(AB139,'[1]シフト記号表（勤務時間帯）'!$C$6:$K$35,9,FALSE))</f>
        <v/>
      </c>
      <c r="AC140" s="629" t="str">
        <f>IF(AC139="","",VLOOKUP(AC139,'[1]シフト記号表（勤務時間帯）'!$C$6:$K$35,9,FALSE))</f>
        <v/>
      </c>
      <c r="AD140" s="629" t="str">
        <f>IF(AD139="","",VLOOKUP(AD139,'[1]シフト記号表（勤務時間帯）'!$C$6:$K$35,9,FALSE))</f>
        <v/>
      </c>
      <c r="AE140" s="629" t="str">
        <f>IF(AE139="","",VLOOKUP(AE139,'[1]シフト記号表（勤務時間帯）'!$C$6:$K$35,9,FALSE))</f>
        <v/>
      </c>
      <c r="AF140" s="630" t="str">
        <f>IF(AF139="","",VLOOKUP(AF139,'[1]シフト記号表（勤務時間帯）'!$C$6:$K$35,9,FALSE))</f>
        <v/>
      </c>
      <c r="AG140" s="628" t="str">
        <f>IF(AG139="","",VLOOKUP(AG139,'[1]シフト記号表（勤務時間帯）'!$C$6:$K$35,9,FALSE))</f>
        <v/>
      </c>
      <c r="AH140" s="629" t="str">
        <f>IF(AH139="","",VLOOKUP(AH139,'[1]シフト記号表（勤務時間帯）'!$C$6:$K$35,9,FALSE))</f>
        <v/>
      </c>
      <c r="AI140" s="629" t="str">
        <f>IF(AI139="","",VLOOKUP(AI139,'[1]シフト記号表（勤務時間帯）'!$C$6:$K$35,9,FALSE))</f>
        <v/>
      </c>
      <c r="AJ140" s="629" t="str">
        <f>IF(AJ139="","",VLOOKUP(AJ139,'[1]シフト記号表（勤務時間帯）'!$C$6:$K$35,9,FALSE))</f>
        <v/>
      </c>
      <c r="AK140" s="629" t="str">
        <f>IF(AK139="","",VLOOKUP(AK139,'[1]シフト記号表（勤務時間帯）'!$C$6:$K$35,9,FALSE))</f>
        <v/>
      </c>
      <c r="AL140" s="629" t="str">
        <f>IF(AL139="","",VLOOKUP(AL139,'[1]シフト記号表（勤務時間帯）'!$C$6:$K$35,9,FALSE))</f>
        <v/>
      </c>
      <c r="AM140" s="630" t="str">
        <f>IF(AM139="","",VLOOKUP(AM139,'[1]シフト記号表（勤務時間帯）'!$C$6:$K$35,9,FALSE))</f>
        <v/>
      </c>
      <c r="AN140" s="628" t="str">
        <f>IF(AN139="","",VLOOKUP(AN139,'[1]シフト記号表（勤務時間帯）'!$C$6:$K$35,9,FALSE))</f>
        <v/>
      </c>
      <c r="AO140" s="629" t="str">
        <f>IF(AO139="","",VLOOKUP(AO139,'[1]シフト記号表（勤務時間帯）'!$C$6:$K$35,9,FALSE))</f>
        <v/>
      </c>
      <c r="AP140" s="629" t="str">
        <f>IF(AP139="","",VLOOKUP(AP139,'[1]シフト記号表（勤務時間帯）'!$C$6:$K$35,9,FALSE))</f>
        <v/>
      </c>
      <c r="AQ140" s="629" t="str">
        <f>IF(AQ139="","",VLOOKUP(AQ139,'[1]シフト記号表（勤務時間帯）'!$C$6:$K$35,9,FALSE))</f>
        <v/>
      </c>
      <c r="AR140" s="629" t="str">
        <f>IF(AR139="","",VLOOKUP(AR139,'[1]シフト記号表（勤務時間帯）'!$C$6:$K$35,9,FALSE))</f>
        <v/>
      </c>
      <c r="AS140" s="629" t="str">
        <f>IF(AS139="","",VLOOKUP(AS139,'[1]シフト記号表（勤務時間帯）'!$C$6:$K$35,9,FALSE))</f>
        <v/>
      </c>
      <c r="AT140" s="630" t="str">
        <f>IF(AT139="","",VLOOKUP(AT139,'[1]シフト記号表（勤務時間帯）'!$C$6:$K$35,9,FALSE))</f>
        <v/>
      </c>
      <c r="AU140" s="628" t="str">
        <f>IF(AU139="","",VLOOKUP(AU139,'[1]シフト記号表（勤務時間帯）'!$C$6:$K$35,9,FALSE))</f>
        <v/>
      </c>
      <c r="AV140" s="629" t="str">
        <f>IF(AV139="","",VLOOKUP(AV139,'[1]シフト記号表（勤務時間帯）'!$C$6:$K$35,9,FALSE))</f>
        <v/>
      </c>
      <c r="AW140" s="629" t="str">
        <f>IF(AW139="","",VLOOKUP(AW139,'[1]シフト記号表（勤務時間帯）'!$C$6:$K$35,9,FALSE))</f>
        <v/>
      </c>
      <c r="AX140" s="1820">
        <f>IF($BB$3="４週",SUM(S140:AT140),IF($BB$3="暦月",SUM(S140:AW140),""))</f>
        <v>0</v>
      </c>
      <c r="AY140" s="1821"/>
      <c r="AZ140" s="1822">
        <f>IF($BB$3="４週",AX140/4,IF($BB$3="暦月",'勤務体制（100名）'!AX140/('勤務体制（100名）'!$BB$8/7),""))</f>
        <v>0</v>
      </c>
      <c r="BA140" s="1823"/>
      <c r="BB140" s="1877"/>
      <c r="BC140" s="1772"/>
      <c r="BD140" s="1772"/>
      <c r="BE140" s="1772"/>
      <c r="BF140" s="1773"/>
    </row>
    <row r="141" spans="2:58" ht="20.25" customHeight="1" x14ac:dyDescent="0.2">
      <c r="B141" s="1750"/>
      <c r="C141" s="1859"/>
      <c r="D141" s="1860"/>
      <c r="E141" s="1861"/>
      <c r="F141" s="693">
        <f>C139</f>
        <v>0</v>
      </c>
      <c r="G141" s="1835"/>
      <c r="H141" s="1765"/>
      <c r="I141" s="1766"/>
      <c r="J141" s="1766"/>
      <c r="K141" s="1767"/>
      <c r="L141" s="1840"/>
      <c r="M141" s="1841"/>
      <c r="N141" s="1841"/>
      <c r="O141" s="1842"/>
      <c r="P141" s="1824" t="s">
        <v>1137</v>
      </c>
      <c r="Q141" s="1825"/>
      <c r="R141" s="1826"/>
      <c r="S141" s="632" t="str">
        <f>IF(S139="","",VLOOKUP(S139,'[1]シフト記号表（勤務時間帯）'!$C$6:$U$35,19,FALSE))</f>
        <v/>
      </c>
      <c r="T141" s="633" t="str">
        <f>IF(T139="","",VLOOKUP(T139,'[1]シフト記号表（勤務時間帯）'!$C$6:$U$35,19,FALSE))</f>
        <v/>
      </c>
      <c r="U141" s="633" t="str">
        <f>IF(U139="","",VLOOKUP(U139,'[1]シフト記号表（勤務時間帯）'!$C$6:$U$35,19,FALSE))</f>
        <v/>
      </c>
      <c r="V141" s="633" t="str">
        <f>IF(V139="","",VLOOKUP(V139,'[1]シフト記号表（勤務時間帯）'!$C$6:$U$35,19,FALSE))</f>
        <v/>
      </c>
      <c r="W141" s="633" t="str">
        <f>IF(W139="","",VLOOKUP(W139,'[1]シフト記号表（勤務時間帯）'!$C$6:$U$35,19,FALSE))</f>
        <v/>
      </c>
      <c r="X141" s="633" t="str">
        <f>IF(X139="","",VLOOKUP(X139,'[1]シフト記号表（勤務時間帯）'!$C$6:$U$35,19,FALSE))</f>
        <v/>
      </c>
      <c r="Y141" s="634" t="str">
        <f>IF(Y139="","",VLOOKUP(Y139,'[1]シフト記号表（勤務時間帯）'!$C$6:$U$35,19,FALSE))</f>
        <v/>
      </c>
      <c r="Z141" s="632" t="str">
        <f>IF(Z139="","",VLOOKUP(Z139,'[1]シフト記号表（勤務時間帯）'!$C$6:$U$35,19,FALSE))</f>
        <v/>
      </c>
      <c r="AA141" s="633" t="str">
        <f>IF(AA139="","",VLOOKUP(AA139,'[1]シフト記号表（勤務時間帯）'!$C$6:$U$35,19,FALSE))</f>
        <v/>
      </c>
      <c r="AB141" s="633" t="str">
        <f>IF(AB139="","",VLOOKUP(AB139,'[1]シフト記号表（勤務時間帯）'!$C$6:$U$35,19,FALSE))</f>
        <v/>
      </c>
      <c r="AC141" s="633" t="str">
        <f>IF(AC139="","",VLOOKUP(AC139,'[1]シフト記号表（勤務時間帯）'!$C$6:$U$35,19,FALSE))</f>
        <v/>
      </c>
      <c r="AD141" s="633" t="str">
        <f>IF(AD139="","",VLOOKUP(AD139,'[1]シフト記号表（勤務時間帯）'!$C$6:$U$35,19,FALSE))</f>
        <v/>
      </c>
      <c r="AE141" s="633" t="str">
        <f>IF(AE139="","",VLOOKUP(AE139,'[1]シフト記号表（勤務時間帯）'!$C$6:$U$35,19,FALSE))</f>
        <v/>
      </c>
      <c r="AF141" s="634" t="str">
        <f>IF(AF139="","",VLOOKUP(AF139,'[1]シフト記号表（勤務時間帯）'!$C$6:$U$35,19,FALSE))</f>
        <v/>
      </c>
      <c r="AG141" s="632" t="str">
        <f>IF(AG139="","",VLOOKUP(AG139,'[1]シフト記号表（勤務時間帯）'!$C$6:$U$35,19,FALSE))</f>
        <v/>
      </c>
      <c r="AH141" s="633" t="str">
        <f>IF(AH139="","",VLOOKUP(AH139,'[1]シフト記号表（勤務時間帯）'!$C$6:$U$35,19,FALSE))</f>
        <v/>
      </c>
      <c r="AI141" s="633" t="str">
        <f>IF(AI139="","",VLOOKUP(AI139,'[1]シフト記号表（勤務時間帯）'!$C$6:$U$35,19,FALSE))</f>
        <v/>
      </c>
      <c r="AJ141" s="633" t="str">
        <f>IF(AJ139="","",VLOOKUP(AJ139,'[1]シフト記号表（勤務時間帯）'!$C$6:$U$35,19,FALSE))</f>
        <v/>
      </c>
      <c r="AK141" s="633" t="str">
        <f>IF(AK139="","",VLOOKUP(AK139,'[1]シフト記号表（勤務時間帯）'!$C$6:$U$35,19,FALSE))</f>
        <v/>
      </c>
      <c r="AL141" s="633" t="str">
        <f>IF(AL139="","",VLOOKUP(AL139,'[1]シフト記号表（勤務時間帯）'!$C$6:$U$35,19,FALSE))</f>
        <v/>
      </c>
      <c r="AM141" s="634" t="str">
        <f>IF(AM139="","",VLOOKUP(AM139,'[1]シフト記号表（勤務時間帯）'!$C$6:$U$35,19,FALSE))</f>
        <v/>
      </c>
      <c r="AN141" s="632" t="str">
        <f>IF(AN139="","",VLOOKUP(AN139,'[1]シフト記号表（勤務時間帯）'!$C$6:$U$35,19,FALSE))</f>
        <v/>
      </c>
      <c r="AO141" s="633" t="str">
        <f>IF(AO139="","",VLOOKUP(AO139,'[1]シフト記号表（勤務時間帯）'!$C$6:$U$35,19,FALSE))</f>
        <v/>
      </c>
      <c r="AP141" s="633" t="str">
        <f>IF(AP139="","",VLOOKUP(AP139,'[1]シフト記号表（勤務時間帯）'!$C$6:$U$35,19,FALSE))</f>
        <v/>
      </c>
      <c r="AQ141" s="633" t="str">
        <f>IF(AQ139="","",VLOOKUP(AQ139,'[1]シフト記号表（勤務時間帯）'!$C$6:$U$35,19,FALSE))</f>
        <v/>
      </c>
      <c r="AR141" s="633" t="str">
        <f>IF(AR139="","",VLOOKUP(AR139,'[1]シフト記号表（勤務時間帯）'!$C$6:$U$35,19,FALSE))</f>
        <v/>
      </c>
      <c r="AS141" s="633" t="str">
        <f>IF(AS139="","",VLOOKUP(AS139,'[1]シフト記号表（勤務時間帯）'!$C$6:$U$35,19,FALSE))</f>
        <v/>
      </c>
      <c r="AT141" s="634" t="str">
        <f>IF(AT139="","",VLOOKUP(AT139,'[1]シフト記号表（勤務時間帯）'!$C$6:$U$35,19,FALSE))</f>
        <v/>
      </c>
      <c r="AU141" s="632" t="str">
        <f>IF(AU139="","",VLOOKUP(AU139,'[1]シフト記号表（勤務時間帯）'!$C$6:$U$35,19,FALSE))</f>
        <v/>
      </c>
      <c r="AV141" s="633" t="str">
        <f>IF(AV139="","",VLOOKUP(AV139,'[1]シフト記号表（勤務時間帯）'!$C$6:$U$35,19,FALSE))</f>
        <v/>
      </c>
      <c r="AW141" s="633" t="str">
        <f>IF(AW139="","",VLOOKUP(AW139,'[1]シフト記号表（勤務時間帯）'!$C$6:$U$35,19,FALSE))</f>
        <v/>
      </c>
      <c r="AX141" s="1827">
        <f>IF($BB$3="４週",SUM(S141:AT141),IF($BB$3="暦月",SUM(S141:AW141),""))</f>
        <v>0</v>
      </c>
      <c r="AY141" s="1828"/>
      <c r="AZ141" s="1829">
        <f>IF($BB$3="４週",AX141/4,IF($BB$3="暦月",'勤務体制（100名）'!AX141/('勤務体制（100名）'!$BB$8/7),""))</f>
        <v>0</v>
      </c>
      <c r="BA141" s="1830"/>
      <c r="BB141" s="1878"/>
      <c r="BC141" s="1841"/>
      <c r="BD141" s="1841"/>
      <c r="BE141" s="1841"/>
      <c r="BF141" s="1842"/>
    </row>
    <row r="142" spans="2:58" ht="20.25" customHeight="1" x14ac:dyDescent="0.2">
      <c r="B142" s="1750">
        <f>B139+1</f>
        <v>41</v>
      </c>
      <c r="C142" s="1853"/>
      <c r="D142" s="1854"/>
      <c r="E142" s="1855"/>
      <c r="F142" s="635"/>
      <c r="G142" s="1834"/>
      <c r="H142" s="1836"/>
      <c r="I142" s="1766"/>
      <c r="J142" s="1766"/>
      <c r="K142" s="1767"/>
      <c r="L142" s="1837"/>
      <c r="M142" s="1838"/>
      <c r="N142" s="1838"/>
      <c r="O142" s="1839"/>
      <c r="P142" s="1843" t="s">
        <v>1135</v>
      </c>
      <c r="Q142" s="1844"/>
      <c r="R142" s="1845"/>
      <c r="S142" s="690"/>
      <c r="T142" s="691"/>
      <c r="U142" s="691"/>
      <c r="V142" s="691"/>
      <c r="W142" s="691"/>
      <c r="X142" s="691"/>
      <c r="Y142" s="692"/>
      <c r="Z142" s="690"/>
      <c r="AA142" s="691"/>
      <c r="AB142" s="691"/>
      <c r="AC142" s="691"/>
      <c r="AD142" s="691"/>
      <c r="AE142" s="691"/>
      <c r="AF142" s="692"/>
      <c r="AG142" s="690"/>
      <c r="AH142" s="691"/>
      <c r="AI142" s="691"/>
      <c r="AJ142" s="691"/>
      <c r="AK142" s="691"/>
      <c r="AL142" s="691"/>
      <c r="AM142" s="692"/>
      <c r="AN142" s="690"/>
      <c r="AO142" s="691"/>
      <c r="AP142" s="691"/>
      <c r="AQ142" s="691"/>
      <c r="AR142" s="691"/>
      <c r="AS142" s="691"/>
      <c r="AT142" s="692"/>
      <c r="AU142" s="690"/>
      <c r="AV142" s="691"/>
      <c r="AW142" s="691"/>
      <c r="AX142" s="1915"/>
      <c r="AY142" s="1916"/>
      <c r="AZ142" s="1917"/>
      <c r="BA142" s="1918"/>
      <c r="BB142" s="1876"/>
      <c r="BC142" s="1838"/>
      <c r="BD142" s="1838"/>
      <c r="BE142" s="1838"/>
      <c r="BF142" s="1839"/>
    </row>
    <row r="143" spans="2:58" ht="20.25" customHeight="1" x14ac:dyDescent="0.2">
      <c r="B143" s="1750"/>
      <c r="C143" s="1856"/>
      <c r="D143" s="1857"/>
      <c r="E143" s="1858"/>
      <c r="F143" s="627"/>
      <c r="G143" s="1761"/>
      <c r="H143" s="1765"/>
      <c r="I143" s="1766"/>
      <c r="J143" s="1766"/>
      <c r="K143" s="1767"/>
      <c r="L143" s="1771"/>
      <c r="M143" s="1772"/>
      <c r="N143" s="1772"/>
      <c r="O143" s="1773"/>
      <c r="P143" s="1817" t="s">
        <v>1136</v>
      </c>
      <c r="Q143" s="1818"/>
      <c r="R143" s="1819"/>
      <c r="S143" s="628" t="str">
        <f>IF(S142="","",VLOOKUP(S142,'[1]シフト記号表（勤務時間帯）'!$C$6:$K$35,9,FALSE))</f>
        <v/>
      </c>
      <c r="T143" s="629" t="str">
        <f>IF(T142="","",VLOOKUP(T142,'[1]シフト記号表（勤務時間帯）'!$C$6:$K$35,9,FALSE))</f>
        <v/>
      </c>
      <c r="U143" s="629" t="str">
        <f>IF(U142="","",VLOOKUP(U142,'[1]シフト記号表（勤務時間帯）'!$C$6:$K$35,9,FALSE))</f>
        <v/>
      </c>
      <c r="V143" s="629" t="str">
        <f>IF(V142="","",VLOOKUP(V142,'[1]シフト記号表（勤務時間帯）'!$C$6:$K$35,9,FALSE))</f>
        <v/>
      </c>
      <c r="W143" s="629" t="str">
        <f>IF(W142="","",VLOOKUP(W142,'[1]シフト記号表（勤務時間帯）'!$C$6:$K$35,9,FALSE))</f>
        <v/>
      </c>
      <c r="X143" s="629" t="str">
        <f>IF(X142="","",VLOOKUP(X142,'[1]シフト記号表（勤務時間帯）'!$C$6:$K$35,9,FALSE))</f>
        <v/>
      </c>
      <c r="Y143" s="630" t="str">
        <f>IF(Y142="","",VLOOKUP(Y142,'[1]シフト記号表（勤務時間帯）'!$C$6:$K$35,9,FALSE))</f>
        <v/>
      </c>
      <c r="Z143" s="628" t="str">
        <f>IF(Z142="","",VLOOKUP(Z142,'[1]シフト記号表（勤務時間帯）'!$C$6:$K$35,9,FALSE))</f>
        <v/>
      </c>
      <c r="AA143" s="629" t="str">
        <f>IF(AA142="","",VLOOKUP(AA142,'[1]シフト記号表（勤務時間帯）'!$C$6:$K$35,9,FALSE))</f>
        <v/>
      </c>
      <c r="AB143" s="629" t="str">
        <f>IF(AB142="","",VLOOKUP(AB142,'[1]シフト記号表（勤務時間帯）'!$C$6:$K$35,9,FALSE))</f>
        <v/>
      </c>
      <c r="AC143" s="629" t="str">
        <f>IF(AC142="","",VLOOKUP(AC142,'[1]シフト記号表（勤務時間帯）'!$C$6:$K$35,9,FALSE))</f>
        <v/>
      </c>
      <c r="AD143" s="629" t="str">
        <f>IF(AD142="","",VLOOKUP(AD142,'[1]シフト記号表（勤務時間帯）'!$C$6:$K$35,9,FALSE))</f>
        <v/>
      </c>
      <c r="AE143" s="629" t="str">
        <f>IF(AE142="","",VLOOKUP(AE142,'[1]シフト記号表（勤務時間帯）'!$C$6:$K$35,9,FALSE))</f>
        <v/>
      </c>
      <c r="AF143" s="630" t="str">
        <f>IF(AF142="","",VLOOKUP(AF142,'[1]シフト記号表（勤務時間帯）'!$C$6:$K$35,9,FALSE))</f>
        <v/>
      </c>
      <c r="AG143" s="628" t="str">
        <f>IF(AG142="","",VLOOKUP(AG142,'[1]シフト記号表（勤務時間帯）'!$C$6:$K$35,9,FALSE))</f>
        <v/>
      </c>
      <c r="AH143" s="629" t="str">
        <f>IF(AH142="","",VLOOKUP(AH142,'[1]シフト記号表（勤務時間帯）'!$C$6:$K$35,9,FALSE))</f>
        <v/>
      </c>
      <c r="AI143" s="629" t="str">
        <f>IF(AI142="","",VLOOKUP(AI142,'[1]シフト記号表（勤務時間帯）'!$C$6:$K$35,9,FALSE))</f>
        <v/>
      </c>
      <c r="AJ143" s="629" t="str">
        <f>IF(AJ142="","",VLOOKUP(AJ142,'[1]シフト記号表（勤務時間帯）'!$C$6:$K$35,9,FALSE))</f>
        <v/>
      </c>
      <c r="AK143" s="629" t="str">
        <f>IF(AK142="","",VLOOKUP(AK142,'[1]シフト記号表（勤務時間帯）'!$C$6:$K$35,9,FALSE))</f>
        <v/>
      </c>
      <c r="AL143" s="629" t="str">
        <f>IF(AL142="","",VLOOKUP(AL142,'[1]シフト記号表（勤務時間帯）'!$C$6:$K$35,9,FALSE))</f>
        <v/>
      </c>
      <c r="AM143" s="630" t="str">
        <f>IF(AM142="","",VLOOKUP(AM142,'[1]シフト記号表（勤務時間帯）'!$C$6:$K$35,9,FALSE))</f>
        <v/>
      </c>
      <c r="AN143" s="628" t="str">
        <f>IF(AN142="","",VLOOKUP(AN142,'[1]シフト記号表（勤務時間帯）'!$C$6:$K$35,9,FALSE))</f>
        <v/>
      </c>
      <c r="AO143" s="629" t="str">
        <f>IF(AO142="","",VLOOKUP(AO142,'[1]シフト記号表（勤務時間帯）'!$C$6:$K$35,9,FALSE))</f>
        <v/>
      </c>
      <c r="AP143" s="629" t="str">
        <f>IF(AP142="","",VLOOKUP(AP142,'[1]シフト記号表（勤務時間帯）'!$C$6:$K$35,9,FALSE))</f>
        <v/>
      </c>
      <c r="AQ143" s="629" t="str">
        <f>IF(AQ142="","",VLOOKUP(AQ142,'[1]シフト記号表（勤務時間帯）'!$C$6:$K$35,9,FALSE))</f>
        <v/>
      </c>
      <c r="AR143" s="629" t="str">
        <f>IF(AR142="","",VLOOKUP(AR142,'[1]シフト記号表（勤務時間帯）'!$C$6:$K$35,9,FALSE))</f>
        <v/>
      </c>
      <c r="AS143" s="629" t="str">
        <f>IF(AS142="","",VLOOKUP(AS142,'[1]シフト記号表（勤務時間帯）'!$C$6:$K$35,9,FALSE))</f>
        <v/>
      </c>
      <c r="AT143" s="630" t="str">
        <f>IF(AT142="","",VLOOKUP(AT142,'[1]シフト記号表（勤務時間帯）'!$C$6:$K$35,9,FALSE))</f>
        <v/>
      </c>
      <c r="AU143" s="628" t="str">
        <f>IF(AU142="","",VLOOKUP(AU142,'[1]シフト記号表（勤務時間帯）'!$C$6:$K$35,9,FALSE))</f>
        <v/>
      </c>
      <c r="AV143" s="629" t="str">
        <f>IF(AV142="","",VLOOKUP(AV142,'[1]シフト記号表（勤務時間帯）'!$C$6:$K$35,9,FALSE))</f>
        <v/>
      </c>
      <c r="AW143" s="629" t="str">
        <f>IF(AW142="","",VLOOKUP(AW142,'[1]シフト記号表（勤務時間帯）'!$C$6:$K$35,9,FALSE))</f>
        <v/>
      </c>
      <c r="AX143" s="1820">
        <f>IF($BB$3="４週",SUM(S143:AT143),IF($BB$3="暦月",SUM(S143:AW143),""))</f>
        <v>0</v>
      </c>
      <c r="AY143" s="1821"/>
      <c r="AZ143" s="1822">
        <f>IF($BB$3="４週",AX143/4,IF($BB$3="暦月",'勤務体制（100名）'!AX143/('勤務体制（100名）'!$BB$8/7),""))</f>
        <v>0</v>
      </c>
      <c r="BA143" s="1823"/>
      <c r="BB143" s="1877"/>
      <c r="BC143" s="1772"/>
      <c r="BD143" s="1772"/>
      <c r="BE143" s="1772"/>
      <c r="BF143" s="1773"/>
    </row>
    <row r="144" spans="2:58" ht="20.25" customHeight="1" x14ac:dyDescent="0.2">
      <c r="B144" s="1750"/>
      <c r="C144" s="1859"/>
      <c r="D144" s="1860"/>
      <c r="E144" s="1861"/>
      <c r="F144" s="693">
        <f>C142</f>
        <v>0</v>
      </c>
      <c r="G144" s="1835"/>
      <c r="H144" s="1765"/>
      <c r="I144" s="1766"/>
      <c r="J144" s="1766"/>
      <c r="K144" s="1767"/>
      <c r="L144" s="1840"/>
      <c r="M144" s="1841"/>
      <c r="N144" s="1841"/>
      <c r="O144" s="1842"/>
      <c r="P144" s="1824" t="s">
        <v>1137</v>
      </c>
      <c r="Q144" s="1825"/>
      <c r="R144" s="1826"/>
      <c r="S144" s="632" t="str">
        <f>IF(S142="","",VLOOKUP(S142,'[1]シフト記号表（勤務時間帯）'!$C$6:$U$35,19,FALSE))</f>
        <v/>
      </c>
      <c r="T144" s="633" t="str">
        <f>IF(T142="","",VLOOKUP(T142,'[1]シフト記号表（勤務時間帯）'!$C$6:$U$35,19,FALSE))</f>
        <v/>
      </c>
      <c r="U144" s="633" t="str">
        <f>IF(U142="","",VLOOKUP(U142,'[1]シフト記号表（勤務時間帯）'!$C$6:$U$35,19,FALSE))</f>
        <v/>
      </c>
      <c r="V144" s="633" t="str">
        <f>IF(V142="","",VLOOKUP(V142,'[1]シフト記号表（勤務時間帯）'!$C$6:$U$35,19,FALSE))</f>
        <v/>
      </c>
      <c r="W144" s="633" t="str">
        <f>IF(W142="","",VLOOKUP(W142,'[1]シフト記号表（勤務時間帯）'!$C$6:$U$35,19,FALSE))</f>
        <v/>
      </c>
      <c r="X144" s="633" t="str">
        <f>IF(X142="","",VLOOKUP(X142,'[1]シフト記号表（勤務時間帯）'!$C$6:$U$35,19,FALSE))</f>
        <v/>
      </c>
      <c r="Y144" s="634" t="str">
        <f>IF(Y142="","",VLOOKUP(Y142,'[1]シフト記号表（勤務時間帯）'!$C$6:$U$35,19,FALSE))</f>
        <v/>
      </c>
      <c r="Z144" s="632" t="str">
        <f>IF(Z142="","",VLOOKUP(Z142,'[1]シフト記号表（勤務時間帯）'!$C$6:$U$35,19,FALSE))</f>
        <v/>
      </c>
      <c r="AA144" s="633" t="str">
        <f>IF(AA142="","",VLOOKUP(AA142,'[1]シフト記号表（勤務時間帯）'!$C$6:$U$35,19,FALSE))</f>
        <v/>
      </c>
      <c r="AB144" s="633" t="str">
        <f>IF(AB142="","",VLOOKUP(AB142,'[1]シフト記号表（勤務時間帯）'!$C$6:$U$35,19,FALSE))</f>
        <v/>
      </c>
      <c r="AC144" s="633" t="str">
        <f>IF(AC142="","",VLOOKUP(AC142,'[1]シフト記号表（勤務時間帯）'!$C$6:$U$35,19,FALSE))</f>
        <v/>
      </c>
      <c r="AD144" s="633" t="str">
        <f>IF(AD142="","",VLOOKUP(AD142,'[1]シフト記号表（勤務時間帯）'!$C$6:$U$35,19,FALSE))</f>
        <v/>
      </c>
      <c r="AE144" s="633" t="str">
        <f>IF(AE142="","",VLOOKUP(AE142,'[1]シフト記号表（勤務時間帯）'!$C$6:$U$35,19,FALSE))</f>
        <v/>
      </c>
      <c r="AF144" s="634" t="str">
        <f>IF(AF142="","",VLOOKUP(AF142,'[1]シフト記号表（勤務時間帯）'!$C$6:$U$35,19,FALSE))</f>
        <v/>
      </c>
      <c r="AG144" s="632" t="str">
        <f>IF(AG142="","",VLOOKUP(AG142,'[1]シフト記号表（勤務時間帯）'!$C$6:$U$35,19,FALSE))</f>
        <v/>
      </c>
      <c r="AH144" s="633" t="str">
        <f>IF(AH142="","",VLOOKUP(AH142,'[1]シフト記号表（勤務時間帯）'!$C$6:$U$35,19,FALSE))</f>
        <v/>
      </c>
      <c r="AI144" s="633" t="str">
        <f>IF(AI142="","",VLOOKUP(AI142,'[1]シフト記号表（勤務時間帯）'!$C$6:$U$35,19,FALSE))</f>
        <v/>
      </c>
      <c r="AJ144" s="633" t="str">
        <f>IF(AJ142="","",VLOOKUP(AJ142,'[1]シフト記号表（勤務時間帯）'!$C$6:$U$35,19,FALSE))</f>
        <v/>
      </c>
      <c r="AK144" s="633" t="str">
        <f>IF(AK142="","",VLOOKUP(AK142,'[1]シフト記号表（勤務時間帯）'!$C$6:$U$35,19,FALSE))</f>
        <v/>
      </c>
      <c r="AL144" s="633" t="str">
        <f>IF(AL142="","",VLOOKUP(AL142,'[1]シフト記号表（勤務時間帯）'!$C$6:$U$35,19,FALSE))</f>
        <v/>
      </c>
      <c r="AM144" s="634" t="str">
        <f>IF(AM142="","",VLOOKUP(AM142,'[1]シフト記号表（勤務時間帯）'!$C$6:$U$35,19,FALSE))</f>
        <v/>
      </c>
      <c r="AN144" s="632" t="str">
        <f>IF(AN142="","",VLOOKUP(AN142,'[1]シフト記号表（勤務時間帯）'!$C$6:$U$35,19,FALSE))</f>
        <v/>
      </c>
      <c r="AO144" s="633" t="str">
        <f>IF(AO142="","",VLOOKUP(AO142,'[1]シフト記号表（勤務時間帯）'!$C$6:$U$35,19,FALSE))</f>
        <v/>
      </c>
      <c r="AP144" s="633" t="str">
        <f>IF(AP142="","",VLOOKUP(AP142,'[1]シフト記号表（勤務時間帯）'!$C$6:$U$35,19,FALSE))</f>
        <v/>
      </c>
      <c r="AQ144" s="633" t="str">
        <f>IF(AQ142="","",VLOOKUP(AQ142,'[1]シフト記号表（勤務時間帯）'!$C$6:$U$35,19,FALSE))</f>
        <v/>
      </c>
      <c r="AR144" s="633" t="str">
        <f>IF(AR142="","",VLOOKUP(AR142,'[1]シフト記号表（勤務時間帯）'!$C$6:$U$35,19,FALSE))</f>
        <v/>
      </c>
      <c r="AS144" s="633" t="str">
        <f>IF(AS142="","",VLOOKUP(AS142,'[1]シフト記号表（勤務時間帯）'!$C$6:$U$35,19,FALSE))</f>
        <v/>
      </c>
      <c r="AT144" s="634" t="str">
        <f>IF(AT142="","",VLOOKUP(AT142,'[1]シフト記号表（勤務時間帯）'!$C$6:$U$35,19,FALSE))</f>
        <v/>
      </c>
      <c r="AU144" s="632" t="str">
        <f>IF(AU142="","",VLOOKUP(AU142,'[1]シフト記号表（勤務時間帯）'!$C$6:$U$35,19,FALSE))</f>
        <v/>
      </c>
      <c r="AV144" s="633" t="str">
        <f>IF(AV142="","",VLOOKUP(AV142,'[1]シフト記号表（勤務時間帯）'!$C$6:$U$35,19,FALSE))</f>
        <v/>
      </c>
      <c r="AW144" s="633" t="str">
        <f>IF(AW142="","",VLOOKUP(AW142,'[1]シフト記号表（勤務時間帯）'!$C$6:$U$35,19,FALSE))</f>
        <v/>
      </c>
      <c r="AX144" s="1827">
        <f>IF($BB$3="４週",SUM(S144:AT144),IF($BB$3="暦月",SUM(S144:AW144),""))</f>
        <v>0</v>
      </c>
      <c r="AY144" s="1828"/>
      <c r="AZ144" s="1829">
        <f>IF($BB$3="４週",AX144/4,IF($BB$3="暦月",'勤務体制（100名）'!AX144/('勤務体制（100名）'!$BB$8/7),""))</f>
        <v>0</v>
      </c>
      <c r="BA144" s="1830"/>
      <c r="BB144" s="1878"/>
      <c r="BC144" s="1841"/>
      <c r="BD144" s="1841"/>
      <c r="BE144" s="1841"/>
      <c r="BF144" s="1842"/>
    </row>
    <row r="145" spans="2:58" ht="20.25" customHeight="1" x14ac:dyDescent="0.2">
      <c r="B145" s="1750">
        <f>B142+1</f>
        <v>42</v>
      </c>
      <c r="C145" s="1853"/>
      <c r="D145" s="1854"/>
      <c r="E145" s="1855"/>
      <c r="F145" s="635"/>
      <c r="G145" s="1834"/>
      <c r="H145" s="1836"/>
      <c r="I145" s="1766"/>
      <c r="J145" s="1766"/>
      <c r="K145" s="1767"/>
      <c r="L145" s="1837"/>
      <c r="M145" s="1838"/>
      <c r="N145" s="1838"/>
      <c r="O145" s="1839"/>
      <c r="P145" s="1843" t="s">
        <v>1135</v>
      </c>
      <c r="Q145" s="1844"/>
      <c r="R145" s="1845"/>
      <c r="S145" s="690"/>
      <c r="T145" s="691"/>
      <c r="U145" s="691"/>
      <c r="V145" s="691"/>
      <c r="W145" s="691"/>
      <c r="X145" s="691"/>
      <c r="Y145" s="692"/>
      <c r="Z145" s="690"/>
      <c r="AA145" s="691"/>
      <c r="AB145" s="691"/>
      <c r="AC145" s="691"/>
      <c r="AD145" s="691"/>
      <c r="AE145" s="691"/>
      <c r="AF145" s="692"/>
      <c r="AG145" s="690"/>
      <c r="AH145" s="691"/>
      <c r="AI145" s="691"/>
      <c r="AJ145" s="691"/>
      <c r="AK145" s="691"/>
      <c r="AL145" s="691"/>
      <c r="AM145" s="692"/>
      <c r="AN145" s="690"/>
      <c r="AO145" s="691"/>
      <c r="AP145" s="691"/>
      <c r="AQ145" s="691"/>
      <c r="AR145" s="691"/>
      <c r="AS145" s="691"/>
      <c r="AT145" s="692"/>
      <c r="AU145" s="690"/>
      <c r="AV145" s="691"/>
      <c r="AW145" s="691"/>
      <c r="AX145" s="1915"/>
      <c r="AY145" s="1916"/>
      <c r="AZ145" s="1917"/>
      <c r="BA145" s="1918"/>
      <c r="BB145" s="1876"/>
      <c r="BC145" s="1838"/>
      <c r="BD145" s="1838"/>
      <c r="BE145" s="1838"/>
      <c r="BF145" s="1839"/>
    </row>
    <row r="146" spans="2:58" ht="20.25" customHeight="1" x14ac:dyDescent="0.2">
      <c r="B146" s="1750"/>
      <c r="C146" s="1856"/>
      <c r="D146" s="1857"/>
      <c r="E146" s="1858"/>
      <c r="F146" s="627"/>
      <c r="G146" s="1761"/>
      <c r="H146" s="1765"/>
      <c r="I146" s="1766"/>
      <c r="J146" s="1766"/>
      <c r="K146" s="1767"/>
      <c r="L146" s="1771"/>
      <c r="M146" s="1772"/>
      <c r="N146" s="1772"/>
      <c r="O146" s="1773"/>
      <c r="P146" s="1817" t="s">
        <v>1136</v>
      </c>
      <c r="Q146" s="1818"/>
      <c r="R146" s="1819"/>
      <c r="S146" s="628" t="str">
        <f>IF(S145="","",VLOOKUP(S145,'[1]シフト記号表（勤務時間帯）'!$C$6:$K$35,9,FALSE))</f>
        <v/>
      </c>
      <c r="T146" s="629" t="str">
        <f>IF(T145="","",VLOOKUP(T145,'[1]シフト記号表（勤務時間帯）'!$C$6:$K$35,9,FALSE))</f>
        <v/>
      </c>
      <c r="U146" s="629" t="str">
        <f>IF(U145="","",VLOOKUP(U145,'[1]シフト記号表（勤務時間帯）'!$C$6:$K$35,9,FALSE))</f>
        <v/>
      </c>
      <c r="V146" s="629" t="str">
        <f>IF(V145="","",VLOOKUP(V145,'[1]シフト記号表（勤務時間帯）'!$C$6:$K$35,9,FALSE))</f>
        <v/>
      </c>
      <c r="W146" s="629" t="str">
        <f>IF(W145="","",VLOOKUP(W145,'[1]シフト記号表（勤務時間帯）'!$C$6:$K$35,9,FALSE))</f>
        <v/>
      </c>
      <c r="X146" s="629" t="str">
        <f>IF(X145="","",VLOOKUP(X145,'[1]シフト記号表（勤務時間帯）'!$C$6:$K$35,9,FALSE))</f>
        <v/>
      </c>
      <c r="Y146" s="630" t="str">
        <f>IF(Y145="","",VLOOKUP(Y145,'[1]シフト記号表（勤務時間帯）'!$C$6:$K$35,9,FALSE))</f>
        <v/>
      </c>
      <c r="Z146" s="628" t="str">
        <f>IF(Z145="","",VLOOKUP(Z145,'[1]シフト記号表（勤務時間帯）'!$C$6:$K$35,9,FALSE))</f>
        <v/>
      </c>
      <c r="AA146" s="629" t="str">
        <f>IF(AA145="","",VLOOKUP(AA145,'[1]シフト記号表（勤務時間帯）'!$C$6:$K$35,9,FALSE))</f>
        <v/>
      </c>
      <c r="AB146" s="629" t="str">
        <f>IF(AB145="","",VLOOKUP(AB145,'[1]シフト記号表（勤務時間帯）'!$C$6:$K$35,9,FALSE))</f>
        <v/>
      </c>
      <c r="AC146" s="629" t="str">
        <f>IF(AC145="","",VLOOKUP(AC145,'[1]シフト記号表（勤務時間帯）'!$C$6:$K$35,9,FALSE))</f>
        <v/>
      </c>
      <c r="AD146" s="629" t="str">
        <f>IF(AD145="","",VLOOKUP(AD145,'[1]シフト記号表（勤務時間帯）'!$C$6:$K$35,9,FALSE))</f>
        <v/>
      </c>
      <c r="AE146" s="629" t="str">
        <f>IF(AE145="","",VLOOKUP(AE145,'[1]シフト記号表（勤務時間帯）'!$C$6:$K$35,9,FALSE))</f>
        <v/>
      </c>
      <c r="AF146" s="630" t="str">
        <f>IF(AF145="","",VLOOKUP(AF145,'[1]シフト記号表（勤務時間帯）'!$C$6:$K$35,9,FALSE))</f>
        <v/>
      </c>
      <c r="AG146" s="628" t="str">
        <f>IF(AG145="","",VLOOKUP(AG145,'[1]シフト記号表（勤務時間帯）'!$C$6:$K$35,9,FALSE))</f>
        <v/>
      </c>
      <c r="AH146" s="629" t="str">
        <f>IF(AH145="","",VLOOKUP(AH145,'[1]シフト記号表（勤務時間帯）'!$C$6:$K$35,9,FALSE))</f>
        <v/>
      </c>
      <c r="AI146" s="629" t="str">
        <f>IF(AI145="","",VLOOKUP(AI145,'[1]シフト記号表（勤務時間帯）'!$C$6:$K$35,9,FALSE))</f>
        <v/>
      </c>
      <c r="AJ146" s="629" t="str">
        <f>IF(AJ145="","",VLOOKUP(AJ145,'[1]シフト記号表（勤務時間帯）'!$C$6:$K$35,9,FALSE))</f>
        <v/>
      </c>
      <c r="AK146" s="629" t="str">
        <f>IF(AK145="","",VLOOKUP(AK145,'[1]シフト記号表（勤務時間帯）'!$C$6:$K$35,9,FALSE))</f>
        <v/>
      </c>
      <c r="AL146" s="629" t="str">
        <f>IF(AL145="","",VLOOKUP(AL145,'[1]シフト記号表（勤務時間帯）'!$C$6:$K$35,9,FALSE))</f>
        <v/>
      </c>
      <c r="AM146" s="630" t="str">
        <f>IF(AM145="","",VLOOKUP(AM145,'[1]シフト記号表（勤務時間帯）'!$C$6:$K$35,9,FALSE))</f>
        <v/>
      </c>
      <c r="AN146" s="628" t="str">
        <f>IF(AN145="","",VLOOKUP(AN145,'[1]シフト記号表（勤務時間帯）'!$C$6:$K$35,9,FALSE))</f>
        <v/>
      </c>
      <c r="AO146" s="629" t="str">
        <f>IF(AO145="","",VLOOKUP(AO145,'[1]シフト記号表（勤務時間帯）'!$C$6:$K$35,9,FALSE))</f>
        <v/>
      </c>
      <c r="AP146" s="629" t="str">
        <f>IF(AP145="","",VLOOKUP(AP145,'[1]シフト記号表（勤務時間帯）'!$C$6:$K$35,9,FALSE))</f>
        <v/>
      </c>
      <c r="AQ146" s="629" t="str">
        <f>IF(AQ145="","",VLOOKUP(AQ145,'[1]シフト記号表（勤務時間帯）'!$C$6:$K$35,9,FALSE))</f>
        <v/>
      </c>
      <c r="AR146" s="629" t="str">
        <f>IF(AR145="","",VLOOKUP(AR145,'[1]シフト記号表（勤務時間帯）'!$C$6:$K$35,9,FALSE))</f>
        <v/>
      </c>
      <c r="AS146" s="629" t="str">
        <f>IF(AS145="","",VLOOKUP(AS145,'[1]シフト記号表（勤務時間帯）'!$C$6:$K$35,9,FALSE))</f>
        <v/>
      </c>
      <c r="AT146" s="630" t="str">
        <f>IF(AT145="","",VLOOKUP(AT145,'[1]シフト記号表（勤務時間帯）'!$C$6:$K$35,9,FALSE))</f>
        <v/>
      </c>
      <c r="AU146" s="628" t="str">
        <f>IF(AU145="","",VLOOKUP(AU145,'[1]シフト記号表（勤務時間帯）'!$C$6:$K$35,9,FALSE))</f>
        <v/>
      </c>
      <c r="AV146" s="629" t="str">
        <f>IF(AV145="","",VLOOKUP(AV145,'[1]シフト記号表（勤務時間帯）'!$C$6:$K$35,9,FALSE))</f>
        <v/>
      </c>
      <c r="AW146" s="629" t="str">
        <f>IF(AW145="","",VLOOKUP(AW145,'[1]シフト記号表（勤務時間帯）'!$C$6:$K$35,9,FALSE))</f>
        <v/>
      </c>
      <c r="AX146" s="1820">
        <f>IF($BB$3="４週",SUM(S146:AT146),IF($BB$3="暦月",SUM(S146:AW146),""))</f>
        <v>0</v>
      </c>
      <c r="AY146" s="1821"/>
      <c r="AZ146" s="1822">
        <f>IF($BB$3="４週",AX146/4,IF($BB$3="暦月",'勤務体制（100名）'!AX146/('勤務体制（100名）'!$BB$8/7),""))</f>
        <v>0</v>
      </c>
      <c r="BA146" s="1823"/>
      <c r="BB146" s="1877"/>
      <c r="BC146" s="1772"/>
      <c r="BD146" s="1772"/>
      <c r="BE146" s="1772"/>
      <c r="BF146" s="1773"/>
    </row>
    <row r="147" spans="2:58" ht="20.25" customHeight="1" x14ac:dyDescent="0.2">
      <c r="B147" s="1750"/>
      <c r="C147" s="1859"/>
      <c r="D147" s="1860"/>
      <c r="E147" s="1861"/>
      <c r="F147" s="693">
        <f>C145</f>
        <v>0</v>
      </c>
      <c r="G147" s="1835"/>
      <c r="H147" s="1765"/>
      <c r="I147" s="1766"/>
      <c r="J147" s="1766"/>
      <c r="K147" s="1767"/>
      <c r="L147" s="1840"/>
      <c r="M147" s="1841"/>
      <c r="N147" s="1841"/>
      <c r="O147" s="1842"/>
      <c r="P147" s="1824" t="s">
        <v>1137</v>
      </c>
      <c r="Q147" s="1825"/>
      <c r="R147" s="1826"/>
      <c r="S147" s="632" t="str">
        <f>IF(S145="","",VLOOKUP(S145,'[1]シフト記号表（勤務時間帯）'!$C$6:$U$35,19,FALSE))</f>
        <v/>
      </c>
      <c r="T147" s="633" t="str">
        <f>IF(T145="","",VLOOKUP(T145,'[1]シフト記号表（勤務時間帯）'!$C$6:$U$35,19,FALSE))</f>
        <v/>
      </c>
      <c r="U147" s="633" t="str">
        <f>IF(U145="","",VLOOKUP(U145,'[1]シフト記号表（勤務時間帯）'!$C$6:$U$35,19,FALSE))</f>
        <v/>
      </c>
      <c r="V147" s="633" t="str">
        <f>IF(V145="","",VLOOKUP(V145,'[1]シフト記号表（勤務時間帯）'!$C$6:$U$35,19,FALSE))</f>
        <v/>
      </c>
      <c r="W147" s="633" t="str">
        <f>IF(W145="","",VLOOKUP(W145,'[1]シフト記号表（勤務時間帯）'!$C$6:$U$35,19,FALSE))</f>
        <v/>
      </c>
      <c r="X147" s="633" t="str">
        <f>IF(X145="","",VLOOKUP(X145,'[1]シフト記号表（勤務時間帯）'!$C$6:$U$35,19,FALSE))</f>
        <v/>
      </c>
      <c r="Y147" s="634" t="str">
        <f>IF(Y145="","",VLOOKUP(Y145,'[1]シフト記号表（勤務時間帯）'!$C$6:$U$35,19,FALSE))</f>
        <v/>
      </c>
      <c r="Z147" s="632" t="str">
        <f>IF(Z145="","",VLOOKUP(Z145,'[1]シフト記号表（勤務時間帯）'!$C$6:$U$35,19,FALSE))</f>
        <v/>
      </c>
      <c r="AA147" s="633" t="str">
        <f>IF(AA145="","",VLOOKUP(AA145,'[1]シフト記号表（勤務時間帯）'!$C$6:$U$35,19,FALSE))</f>
        <v/>
      </c>
      <c r="AB147" s="633" t="str">
        <f>IF(AB145="","",VLOOKUP(AB145,'[1]シフト記号表（勤務時間帯）'!$C$6:$U$35,19,FALSE))</f>
        <v/>
      </c>
      <c r="AC147" s="633" t="str">
        <f>IF(AC145="","",VLOOKUP(AC145,'[1]シフト記号表（勤務時間帯）'!$C$6:$U$35,19,FALSE))</f>
        <v/>
      </c>
      <c r="AD147" s="633" t="str">
        <f>IF(AD145="","",VLOOKUP(AD145,'[1]シフト記号表（勤務時間帯）'!$C$6:$U$35,19,FALSE))</f>
        <v/>
      </c>
      <c r="AE147" s="633" t="str">
        <f>IF(AE145="","",VLOOKUP(AE145,'[1]シフト記号表（勤務時間帯）'!$C$6:$U$35,19,FALSE))</f>
        <v/>
      </c>
      <c r="AF147" s="634" t="str">
        <f>IF(AF145="","",VLOOKUP(AF145,'[1]シフト記号表（勤務時間帯）'!$C$6:$U$35,19,FALSE))</f>
        <v/>
      </c>
      <c r="AG147" s="632" t="str">
        <f>IF(AG145="","",VLOOKUP(AG145,'[1]シフト記号表（勤務時間帯）'!$C$6:$U$35,19,FALSE))</f>
        <v/>
      </c>
      <c r="AH147" s="633" t="str">
        <f>IF(AH145="","",VLOOKUP(AH145,'[1]シフト記号表（勤務時間帯）'!$C$6:$U$35,19,FALSE))</f>
        <v/>
      </c>
      <c r="AI147" s="633" t="str">
        <f>IF(AI145="","",VLOOKUP(AI145,'[1]シフト記号表（勤務時間帯）'!$C$6:$U$35,19,FALSE))</f>
        <v/>
      </c>
      <c r="AJ147" s="633" t="str">
        <f>IF(AJ145="","",VLOOKUP(AJ145,'[1]シフト記号表（勤務時間帯）'!$C$6:$U$35,19,FALSE))</f>
        <v/>
      </c>
      <c r="AK147" s="633" t="str">
        <f>IF(AK145="","",VLOOKUP(AK145,'[1]シフト記号表（勤務時間帯）'!$C$6:$U$35,19,FALSE))</f>
        <v/>
      </c>
      <c r="AL147" s="633" t="str">
        <f>IF(AL145="","",VLOOKUP(AL145,'[1]シフト記号表（勤務時間帯）'!$C$6:$U$35,19,FALSE))</f>
        <v/>
      </c>
      <c r="AM147" s="634" t="str">
        <f>IF(AM145="","",VLOOKUP(AM145,'[1]シフト記号表（勤務時間帯）'!$C$6:$U$35,19,FALSE))</f>
        <v/>
      </c>
      <c r="AN147" s="632" t="str">
        <f>IF(AN145="","",VLOOKUP(AN145,'[1]シフト記号表（勤務時間帯）'!$C$6:$U$35,19,FALSE))</f>
        <v/>
      </c>
      <c r="AO147" s="633" t="str">
        <f>IF(AO145="","",VLOOKUP(AO145,'[1]シフト記号表（勤務時間帯）'!$C$6:$U$35,19,FALSE))</f>
        <v/>
      </c>
      <c r="AP147" s="633" t="str">
        <f>IF(AP145="","",VLOOKUP(AP145,'[1]シフト記号表（勤務時間帯）'!$C$6:$U$35,19,FALSE))</f>
        <v/>
      </c>
      <c r="AQ147" s="633" t="str">
        <f>IF(AQ145="","",VLOOKUP(AQ145,'[1]シフト記号表（勤務時間帯）'!$C$6:$U$35,19,FALSE))</f>
        <v/>
      </c>
      <c r="AR147" s="633" t="str">
        <f>IF(AR145="","",VLOOKUP(AR145,'[1]シフト記号表（勤務時間帯）'!$C$6:$U$35,19,FALSE))</f>
        <v/>
      </c>
      <c r="AS147" s="633" t="str">
        <f>IF(AS145="","",VLOOKUP(AS145,'[1]シフト記号表（勤務時間帯）'!$C$6:$U$35,19,FALSE))</f>
        <v/>
      </c>
      <c r="AT147" s="634" t="str">
        <f>IF(AT145="","",VLOOKUP(AT145,'[1]シフト記号表（勤務時間帯）'!$C$6:$U$35,19,FALSE))</f>
        <v/>
      </c>
      <c r="AU147" s="632" t="str">
        <f>IF(AU145="","",VLOOKUP(AU145,'[1]シフト記号表（勤務時間帯）'!$C$6:$U$35,19,FALSE))</f>
        <v/>
      </c>
      <c r="AV147" s="633" t="str">
        <f>IF(AV145="","",VLOOKUP(AV145,'[1]シフト記号表（勤務時間帯）'!$C$6:$U$35,19,FALSE))</f>
        <v/>
      </c>
      <c r="AW147" s="633" t="str">
        <f>IF(AW145="","",VLOOKUP(AW145,'[1]シフト記号表（勤務時間帯）'!$C$6:$U$35,19,FALSE))</f>
        <v/>
      </c>
      <c r="AX147" s="1827">
        <f>IF($BB$3="４週",SUM(S147:AT147),IF($BB$3="暦月",SUM(S147:AW147),""))</f>
        <v>0</v>
      </c>
      <c r="AY147" s="1828"/>
      <c r="AZ147" s="1829">
        <f>IF($BB$3="４週",AX147/4,IF($BB$3="暦月",'勤務体制（100名）'!AX147/('勤務体制（100名）'!$BB$8/7),""))</f>
        <v>0</v>
      </c>
      <c r="BA147" s="1830"/>
      <c r="BB147" s="1878"/>
      <c r="BC147" s="1841"/>
      <c r="BD147" s="1841"/>
      <c r="BE147" s="1841"/>
      <c r="BF147" s="1842"/>
    </row>
    <row r="148" spans="2:58" ht="20.25" customHeight="1" x14ac:dyDescent="0.2">
      <c r="B148" s="1750">
        <f>B145+1</f>
        <v>43</v>
      </c>
      <c r="C148" s="1853"/>
      <c r="D148" s="1854"/>
      <c r="E148" s="1855"/>
      <c r="F148" s="635"/>
      <c r="G148" s="1834"/>
      <c r="H148" s="1836"/>
      <c r="I148" s="1766"/>
      <c r="J148" s="1766"/>
      <c r="K148" s="1767"/>
      <c r="L148" s="1837"/>
      <c r="M148" s="1838"/>
      <c r="N148" s="1838"/>
      <c r="O148" s="1839"/>
      <c r="P148" s="1843" t="s">
        <v>1135</v>
      </c>
      <c r="Q148" s="1844"/>
      <c r="R148" s="1845"/>
      <c r="S148" s="690"/>
      <c r="T148" s="691"/>
      <c r="U148" s="691"/>
      <c r="V148" s="691"/>
      <c r="W148" s="691"/>
      <c r="X148" s="691"/>
      <c r="Y148" s="692"/>
      <c r="Z148" s="690"/>
      <c r="AA148" s="691"/>
      <c r="AB148" s="691"/>
      <c r="AC148" s="691"/>
      <c r="AD148" s="691"/>
      <c r="AE148" s="691"/>
      <c r="AF148" s="692"/>
      <c r="AG148" s="690"/>
      <c r="AH148" s="691"/>
      <c r="AI148" s="691"/>
      <c r="AJ148" s="691"/>
      <c r="AK148" s="691"/>
      <c r="AL148" s="691"/>
      <c r="AM148" s="692"/>
      <c r="AN148" s="690"/>
      <c r="AO148" s="691"/>
      <c r="AP148" s="691"/>
      <c r="AQ148" s="691"/>
      <c r="AR148" s="691"/>
      <c r="AS148" s="691"/>
      <c r="AT148" s="692"/>
      <c r="AU148" s="690"/>
      <c r="AV148" s="691"/>
      <c r="AW148" s="691"/>
      <c r="AX148" s="1915"/>
      <c r="AY148" s="1916"/>
      <c r="AZ148" s="1917"/>
      <c r="BA148" s="1918"/>
      <c r="BB148" s="1876"/>
      <c r="BC148" s="1838"/>
      <c r="BD148" s="1838"/>
      <c r="BE148" s="1838"/>
      <c r="BF148" s="1839"/>
    </row>
    <row r="149" spans="2:58" ht="20.25" customHeight="1" x14ac:dyDescent="0.2">
      <c r="B149" s="1750"/>
      <c r="C149" s="1856"/>
      <c r="D149" s="1857"/>
      <c r="E149" s="1858"/>
      <c r="F149" s="627"/>
      <c r="G149" s="1761"/>
      <c r="H149" s="1765"/>
      <c r="I149" s="1766"/>
      <c r="J149" s="1766"/>
      <c r="K149" s="1767"/>
      <c r="L149" s="1771"/>
      <c r="M149" s="1772"/>
      <c r="N149" s="1772"/>
      <c r="O149" s="1773"/>
      <c r="P149" s="1817" t="s">
        <v>1136</v>
      </c>
      <c r="Q149" s="1818"/>
      <c r="R149" s="1819"/>
      <c r="S149" s="628" t="str">
        <f>IF(S148="","",VLOOKUP(S148,'[1]シフト記号表（勤務時間帯）'!$C$6:$K$35,9,FALSE))</f>
        <v/>
      </c>
      <c r="T149" s="629" t="str">
        <f>IF(T148="","",VLOOKUP(T148,'[1]シフト記号表（勤務時間帯）'!$C$6:$K$35,9,FALSE))</f>
        <v/>
      </c>
      <c r="U149" s="629" t="str">
        <f>IF(U148="","",VLOOKUP(U148,'[1]シフト記号表（勤務時間帯）'!$C$6:$K$35,9,FALSE))</f>
        <v/>
      </c>
      <c r="V149" s="629" t="str">
        <f>IF(V148="","",VLOOKUP(V148,'[1]シフト記号表（勤務時間帯）'!$C$6:$K$35,9,FALSE))</f>
        <v/>
      </c>
      <c r="W149" s="629" t="str">
        <f>IF(W148="","",VLOOKUP(W148,'[1]シフト記号表（勤務時間帯）'!$C$6:$K$35,9,FALSE))</f>
        <v/>
      </c>
      <c r="X149" s="629" t="str">
        <f>IF(X148="","",VLOOKUP(X148,'[1]シフト記号表（勤務時間帯）'!$C$6:$K$35,9,FALSE))</f>
        <v/>
      </c>
      <c r="Y149" s="630" t="str">
        <f>IF(Y148="","",VLOOKUP(Y148,'[1]シフト記号表（勤務時間帯）'!$C$6:$K$35,9,FALSE))</f>
        <v/>
      </c>
      <c r="Z149" s="628" t="str">
        <f>IF(Z148="","",VLOOKUP(Z148,'[1]シフト記号表（勤務時間帯）'!$C$6:$K$35,9,FALSE))</f>
        <v/>
      </c>
      <c r="AA149" s="629" t="str">
        <f>IF(AA148="","",VLOOKUP(AA148,'[1]シフト記号表（勤務時間帯）'!$C$6:$K$35,9,FALSE))</f>
        <v/>
      </c>
      <c r="AB149" s="629" t="str">
        <f>IF(AB148="","",VLOOKUP(AB148,'[1]シフト記号表（勤務時間帯）'!$C$6:$K$35,9,FALSE))</f>
        <v/>
      </c>
      <c r="AC149" s="629" t="str">
        <f>IF(AC148="","",VLOOKUP(AC148,'[1]シフト記号表（勤務時間帯）'!$C$6:$K$35,9,FALSE))</f>
        <v/>
      </c>
      <c r="AD149" s="629" t="str">
        <f>IF(AD148="","",VLOOKUP(AD148,'[1]シフト記号表（勤務時間帯）'!$C$6:$K$35,9,FALSE))</f>
        <v/>
      </c>
      <c r="AE149" s="629" t="str">
        <f>IF(AE148="","",VLOOKUP(AE148,'[1]シフト記号表（勤務時間帯）'!$C$6:$K$35,9,FALSE))</f>
        <v/>
      </c>
      <c r="AF149" s="630" t="str">
        <f>IF(AF148="","",VLOOKUP(AF148,'[1]シフト記号表（勤務時間帯）'!$C$6:$K$35,9,FALSE))</f>
        <v/>
      </c>
      <c r="AG149" s="628" t="str">
        <f>IF(AG148="","",VLOOKUP(AG148,'[1]シフト記号表（勤務時間帯）'!$C$6:$K$35,9,FALSE))</f>
        <v/>
      </c>
      <c r="AH149" s="629" t="str">
        <f>IF(AH148="","",VLOOKUP(AH148,'[1]シフト記号表（勤務時間帯）'!$C$6:$K$35,9,FALSE))</f>
        <v/>
      </c>
      <c r="AI149" s="629" t="str">
        <f>IF(AI148="","",VLOOKUP(AI148,'[1]シフト記号表（勤務時間帯）'!$C$6:$K$35,9,FALSE))</f>
        <v/>
      </c>
      <c r="AJ149" s="629" t="str">
        <f>IF(AJ148="","",VLOOKUP(AJ148,'[1]シフト記号表（勤務時間帯）'!$C$6:$K$35,9,FALSE))</f>
        <v/>
      </c>
      <c r="AK149" s="629" t="str">
        <f>IF(AK148="","",VLOOKUP(AK148,'[1]シフト記号表（勤務時間帯）'!$C$6:$K$35,9,FALSE))</f>
        <v/>
      </c>
      <c r="AL149" s="629" t="str">
        <f>IF(AL148="","",VLOOKUP(AL148,'[1]シフト記号表（勤務時間帯）'!$C$6:$K$35,9,FALSE))</f>
        <v/>
      </c>
      <c r="AM149" s="630" t="str">
        <f>IF(AM148="","",VLOOKUP(AM148,'[1]シフト記号表（勤務時間帯）'!$C$6:$K$35,9,FALSE))</f>
        <v/>
      </c>
      <c r="AN149" s="628" t="str">
        <f>IF(AN148="","",VLOOKUP(AN148,'[1]シフト記号表（勤務時間帯）'!$C$6:$K$35,9,FALSE))</f>
        <v/>
      </c>
      <c r="AO149" s="629" t="str">
        <f>IF(AO148="","",VLOOKUP(AO148,'[1]シフト記号表（勤務時間帯）'!$C$6:$K$35,9,FALSE))</f>
        <v/>
      </c>
      <c r="AP149" s="629" t="str">
        <f>IF(AP148="","",VLOOKUP(AP148,'[1]シフト記号表（勤務時間帯）'!$C$6:$K$35,9,FALSE))</f>
        <v/>
      </c>
      <c r="AQ149" s="629" t="str">
        <f>IF(AQ148="","",VLOOKUP(AQ148,'[1]シフト記号表（勤務時間帯）'!$C$6:$K$35,9,FALSE))</f>
        <v/>
      </c>
      <c r="AR149" s="629" t="str">
        <f>IF(AR148="","",VLOOKUP(AR148,'[1]シフト記号表（勤務時間帯）'!$C$6:$K$35,9,FALSE))</f>
        <v/>
      </c>
      <c r="AS149" s="629" t="str">
        <f>IF(AS148="","",VLOOKUP(AS148,'[1]シフト記号表（勤務時間帯）'!$C$6:$K$35,9,FALSE))</f>
        <v/>
      </c>
      <c r="AT149" s="630" t="str">
        <f>IF(AT148="","",VLOOKUP(AT148,'[1]シフト記号表（勤務時間帯）'!$C$6:$K$35,9,FALSE))</f>
        <v/>
      </c>
      <c r="AU149" s="628" t="str">
        <f>IF(AU148="","",VLOOKUP(AU148,'[1]シフト記号表（勤務時間帯）'!$C$6:$K$35,9,FALSE))</f>
        <v/>
      </c>
      <c r="AV149" s="629" t="str">
        <f>IF(AV148="","",VLOOKUP(AV148,'[1]シフト記号表（勤務時間帯）'!$C$6:$K$35,9,FALSE))</f>
        <v/>
      </c>
      <c r="AW149" s="629" t="str">
        <f>IF(AW148="","",VLOOKUP(AW148,'[1]シフト記号表（勤務時間帯）'!$C$6:$K$35,9,FALSE))</f>
        <v/>
      </c>
      <c r="AX149" s="1820">
        <f>IF($BB$3="４週",SUM(S149:AT149),IF($BB$3="暦月",SUM(S149:AW149),""))</f>
        <v>0</v>
      </c>
      <c r="AY149" s="1821"/>
      <c r="AZ149" s="1822">
        <f>IF($BB$3="４週",AX149/4,IF($BB$3="暦月",'勤務体制（100名）'!AX149/('勤務体制（100名）'!$BB$8/7),""))</f>
        <v>0</v>
      </c>
      <c r="BA149" s="1823"/>
      <c r="BB149" s="1877"/>
      <c r="BC149" s="1772"/>
      <c r="BD149" s="1772"/>
      <c r="BE149" s="1772"/>
      <c r="BF149" s="1773"/>
    </row>
    <row r="150" spans="2:58" ht="20.25" customHeight="1" x14ac:dyDescent="0.2">
      <c r="B150" s="1750"/>
      <c r="C150" s="1859"/>
      <c r="D150" s="1860"/>
      <c r="E150" s="1861"/>
      <c r="F150" s="693">
        <f>C148</f>
        <v>0</v>
      </c>
      <c r="G150" s="1835"/>
      <c r="H150" s="1765"/>
      <c r="I150" s="1766"/>
      <c r="J150" s="1766"/>
      <c r="K150" s="1767"/>
      <c r="L150" s="1840"/>
      <c r="M150" s="1841"/>
      <c r="N150" s="1841"/>
      <c r="O150" s="1842"/>
      <c r="P150" s="1824" t="s">
        <v>1137</v>
      </c>
      <c r="Q150" s="1825"/>
      <c r="R150" s="1826"/>
      <c r="S150" s="632" t="str">
        <f>IF(S148="","",VLOOKUP(S148,'[1]シフト記号表（勤務時間帯）'!$C$6:$U$35,19,FALSE))</f>
        <v/>
      </c>
      <c r="T150" s="633" t="str">
        <f>IF(T148="","",VLOOKUP(T148,'[1]シフト記号表（勤務時間帯）'!$C$6:$U$35,19,FALSE))</f>
        <v/>
      </c>
      <c r="U150" s="633" t="str">
        <f>IF(U148="","",VLOOKUP(U148,'[1]シフト記号表（勤務時間帯）'!$C$6:$U$35,19,FALSE))</f>
        <v/>
      </c>
      <c r="V150" s="633" t="str">
        <f>IF(V148="","",VLOOKUP(V148,'[1]シフト記号表（勤務時間帯）'!$C$6:$U$35,19,FALSE))</f>
        <v/>
      </c>
      <c r="W150" s="633" t="str">
        <f>IF(W148="","",VLOOKUP(W148,'[1]シフト記号表（勤務時間帯）'!$C$6:$U$35,19,FALSE))</f>
        <v/>
      </c>
      <c r="X150" s="633" t="str">
        <f>IF(X148="","",VLOOKUP(X148,'[1]シフト記号表（勤務時間帯）'!$C$6:$U$35,19,FALSE))</f>
        <v/>
      </c>
      <c r="Y150" s="634" t="str">
        <f>IF(Y148="","",VLOOKUP(Y148,'[1]シフト記号表（勤務時間帯）'!$C$6:$U$35,19,FALSE))</f>
        <v/>
      </c>
      <c r="Z150" s="632" t="str">
        <f>IF(Z148="","",VLOOKUP(Z148,'[1]シフト記号表（勤務時間帯）'!$C$6:$U$35,19,FALSE))</f>
        <v/>
      </c>
      <c r="AA150" s="633" t="str">
        <f>IF(AA148="","",VLOOKUP(AA148,'[1]シフト記号表（勤務時間帯）'!$C$6:$U$35,19,FALSE))</f>
        <v/>
      </c>
      <c r="AB150" s="633" t="str">
        <f>IF(AB148="","",VLOOKUP(AB148,'[1]シフト記号表（勤務時間帯）'!$C$6:$U$35,19,FALSE))</f>
        <v/>
      </c>
      <c r="AC150" s="633" t="str">
        <f>IF(AC148="","",VLOOKUP(AC148,'[1]シフト記号表（勤務時間帯）'!$C$6:$U$35,19,FALSE))</f>
        <v/>
      </c>
      <c r="AD150" s="633" t="str">
        <f>IF(AD148="","",VLOOKUP(AD148,'[1]シフト記号表（勤務時間帯）'!$C$6:$U$35,19,FALSE))</f>
        <v/>
      </c>
      <c r="AE150" s="633" t="str">
        <f>IF(AE148="","",VLOOKUP(AE148,'[1]シフト記号表（勤務時間帯）'!$C$6:$U$35,19,FALSE))</f>
        <v/>
      </c>
      <c r="AF150" s="634" t="str">
        <f>IF(AF148="","",VLOOKUP(AF148,'[1]シフト記号表（勤務時間帯）'!$C$6:$U$35,19,FALSE))</f>
        <v/>
      </c>
      <c r="AG150" s="632" t="str">
        <f>IF(AG148="","",VLOOKUP(AG148,'[1]シフト記号表（勤務時間帯）'!$C$6:$U$35,19,FALSE))</f>
        <v/>
      </c>
      <c r="AH150" s="633" t="str">
        <f>IF(AH148="","",VLOOKUP(AH148,'[1]シフト記号表（勤務時間帯）'!$C$6:$U$35,19,FALSE))</f>
        <v/>
      </c>
      <c r="AI150" s="633" t="str">
        <f>IF(AI148="","",VLOOKUP(AI148,'[1]シフト記号表（勤務時間帯）'!$C$6:$U$35,19,FALSE))</f>
        <v/>
      </c>
      <c r="AJ150" s="633" t="str">
        <f>IF(AJ148="","",VLOOKUP(AJ148,'[1]シフト記号表（勤務時間帯）'!$C$6:$U$35,19,FALSE))</f>
        <v/>
      </c>
      <c r="AK150" s="633" t="str">
        <f>IF(AK148="","",VLOOKUP(AK148,'[1]シフト記号表（勤務時間帯）'!$C$6:$U$35,19,FALSE))</f>
        <v/>
      </c>
      <c r="AL150" s="633" t="str">
        <f>IF(AL148="","",VLOOKUP(AL148,'[1]シフト記号表（勤務時間帯）'!$C$6:$U$35,19,FALSE))</f>
        <v/>
      </c>
      <c r="AM150" s="634" t="str">
        <f>IF(AM148="","",VLOOKUP(AM148,'[1]シフト記号表（勤務時間帯）'!$C$6:$U$35,19,FALSE))</f>
        <v/>
      </c>
      <c r="AN150" s="632" t="str">
        <f>IF(AN148="","",VLOOKUP(AN148,'[1]シフト記号表（勤務時間帯）'!$C$6:$U$35,19,FALSE))</f>
        <v/>
      </c>
      <c r="AO150" s="633" t="str">
        <f>IF(AO148="","",VLOOKUP(AO148,'[1]シフト記号表（勤務時間帯）'!$C$6:$U$35,19,FALSE))</f>
        <v/>
      </c>
      <c r="AP150" s="633" t="str">
        <f>IF(AP148="","",VLOOKUP(AP148,'[1]シフト記号表（勤務時間帯）'!$C$6:$U$35,19,FALSE))</f>
        <v/>
      </c>
      <c r="AQ150" s="633" t="str">
        <f>IF(AQ148="","",VLOOKUP(AQ148,'[1]シフト記号表（勤務時間帯）'!$C$6:$U$35,19,FALSE))</f>
        <v/>
      </c>
      <c r="AR150" s="633" t="str">
        <f>IF(AR148="","",VLOOKUP(AR148,'[1]シフト記号表（勤務時間帯）'!$C$6:$U$35,19,FALSE))</f>
        <v/>
      </c>
      <c r="AS150" s="633" t="str">
        <f>IF(AS148="","",VLOOKUP(AS148,'[1]シフト記号表（勤務時間帯）'!$C$6:$U$35,19,FALSE))</f>
        <v/>
      </c>
      <c r="AT150" s="634" t="str">
        <f>IF(AT148="","",VLOOKUP(AT148,'[1]シフト記号表（勤務時間帯）'!$C$6:$U$35,19,FALSE))</f>
        <v/>
      </c>
      <c r="AU150" s="632" t="str">
        <f>IF(AU148="","",VLOOKUP(AU148,'[1]シフト記号表（勤務時間帯）'!$C$6:$U$35,19,FALSE))</f>
        <v/>
      </c>
      <c r="AV150" s="633" t="str">
        <f>IF(AV148="","",VLOOKUP(AV148,'[1]シフト記号表（勤務時間帯）'!$C$6:$U$35,19,FALSE))</f>
        <v/>
      </c>
      <c r="AW150" s="633" t="str">
        <f>IF(AW148="","",VLOOKUP(AW148,'[1]シフト記号表（勤務時間帯）'!$C$6:$U$35,19,FALSE))</f>
        <v/>
      </c>
      <c r="AX150" s="1827">
        <f>IF($BB$3="４週",SUM(S150:AT150),IF($BB$3="暦月",SUM(S150:AW150),""))</f>
        <v>0</v>
      </c>
      <c r="AY150" s="1828"/>
      <c r="AZ150" s="1829">
        <f>IF($BB$3="４週",AX150/4,IF($BB$3="暦月",'勤務体制（100名）'!AX150/('勤務体制（100名）'!$BB$8/7),""))</f>
        <v>0</v>
      </c>
      <c r="BA150" s="1830"/>
      <c r="BB150" s="1878"/>
      <c r="BC150" s="1841"/>
      <c r="BD150" s="1841"/>
      <c r="BE150" s="1841"/>
      <c r="BF150" s="1842"/>
    </row>
    <row r="151" spans="2:58" ht="20.25" customHeight="1" x14ac:dyDescent="0.2">
      <c r="B151" s="1750">
        <f>B148+1</f>
        <v>44</v>
      </c>
      <c r="C151" s="1853"/>
      <c r="D151" s="1854"/>
      <c r="E151" s="1855"/>
      <c r="F151" s="635"/>
      <c r="G151" s="1834"/>
      <c r="H151" s="1836"/>
      <c r="I151" s="1766"/>
      <c r="J151" s="1766"/>
      <c r="K151" s="1767"/>
      <c r="L151" s="1837"/>
      <c r="M151" s="1838"/>
      <c r="N151" s="1838"/>
      <c r="O151" s="1839"/>
      <c r="P151" s="1843" t="s">
        <v>1135</v>
      </c>
      <c r="Q151" s="1844"/>
      <c r="R151" s="1845"/>
      <c r="S151" s="690"/>
      <c r="T151" s="691"/>
      <c r="U151" s="691"/>
      <c r="V151" s="691"/>
      <c r="W151" s="691"/>
      <c r="X151" s="691"/>
      <c r="Y151" s="692"/>
      <c r="Z151" s="690"/>
      <c r="AA151" s="691"/>
      <c r="AB151" s="691"/>
      <c r="AC151" s="691"/>
      <c r="AD151" s="691"/>
      <c r="AE151" s="691"/>
      <c r="AF151" s="692"/>
      <c r="AG151" s="690"/>
      <c r="AH151" s="691"/>
      <c r="AI151" s="691"/>
      <c r="AJ151" s="691"/>
      <c r="AK151" s="691"/>
      <c r="AL151" s="691"/>
      <c r="AM151" s="692"/>
      <c r="AN151" s="690"/>
      <c r="AO151" s="691"/>
      <c r="AP151" s="691"/>
      <c r="AQ151" s="691"/>
      <c r="AR151" s="691"/>
      <c r="AS151" s="691"/>
      <c r="AT151" s="692"/>
      <c r="AU151" s="690"/>
      <c r="AV151" s="691"/>
      <c r="AW151" s="691"/>
      <c r="AX151" s="1915"/>
      <c r="AY151" s="1916"/>
      <c r="AZ151" s="1917"/>
      <c r="BA151" s="1918"/>
      <c r="BB151" s="1876"/>
      <c r="BC151" s="1838"/>
      <c r="BD151" s="1838"/>
      <c r="BE151" s="1838"/>
      <c r="BF151" s="1839"/>
    </row>
    <row r="152" spans="2:58" ht="20.25" customHeight="1" x14ac:dyDescent="0.2">
      <c r="B152" s="1750"/>
      <c r="C152" s="1856"/>
      <c r="D152" s="1857"/>
      <c r="E152" s="1858"/>
      <c r="F152" s="627"/>
      <c r="G152" s="1761"/>
      <c r="H152" s="1765"/>
      <c r="I152" s="1766"/>
      <c r="J152" s="1766"/>
      <c r="K152" s="1767"/>
      <c r="L152" s="1771"/>
      <c r="M152" s="1772"/>
      <c r="N152" s="1772"/>
      <c r="O152" s="1773"/>
      <c r="P152" s="1817" t="s">
        <v>1136</v>
      </c>
      <c r="Q152" s="1818"/>
      <c r="R152" s="1819"/>
      <c r="S152" s="628" t="str">
        <f>IF(S151="","",VLOOKUP(S151,'[1]シフト記号表（勤務時間帯）'!$C$6:$K$35,9,FALSE))</f>
        <v/>
      </c>
      <c r="T152" s="629" t="str">
        <f>IF(T151="","",VLOOKUP(T151,'[1]シフト記号表（勤務時間帯）'!$C$6:$K$35,9,FALSE))</f>
        <v/>
      </c>
      <c r="U152" s="629" t="str">
        <f>IF(U151="","",VLOOKUP(U151,'[1]シフト記号表（勤務時間帯）'!$C$6:$K$35,9,FALSE))</f>
        <v/>
      </c>
      <c r="V152" s="629" t="str">
        <f>IF(V151="","",VLOOKUP(V151,'[1]シフト記号表（勤務時間帯）'!$C$6:$K$35,9,FALSE))</f>
        <v/>
      </c>
      <c r="W152" s="629" t="str">
        <f>IF(W151="","",VLOOKUP(W151,'[1]シフト記号表（勤務時間帯）'!$C$6:$K$35,9,FALSE))</f>
        <v/>
      </c>
      <c r="X152" s="629" t="str">
        <f>IF(X151="","",VLOOKUP(X151,'[1]シフト記号表（勤務時間帯）'!$C$6:$K$35,9,FALSE))</f>
        <v/>
      </c>
      <c r="Y152" s="630" t="str">
        <f>IF(Y151="","",VLOOKUP(Y151,'[1]シフト記号表（勤務時間帯）'!$C$6:$K$35,9,FALSE))</f>
        <v/>
      </c>
      <c r="Z152" s="628" t="str">
        <f>IF(Z151="","",VLOOKUP(Z151,'[1]シフト記号表（勤務時間帯）'!$C$6:$K$35,9,FALSE))</f>
        <v/>
      </c>
      <c r="AA152" s="629" t="str">
        <f>IF(AA151="","",VLOOKUP(AA151,'[1]シフト記号表（勤務時間帯）'!$C$6:$K$35,9,FALSE))</f>
        <v/>
      </c>
      <c r="AB152" s="629" t="str">
        <f>IF(AB151="","",VLOOKUP(AB151,'[1]シフト記号表（勤務時間帯）'!$C$6:$K$35,9,FALSE))</f>
        <v/>
      </c>
      <c r="AC152" s="629" t="str">
        <f>IF(AC151="","",VLOOKUP(AC151,'[1]シフト記号表（勤務時間帯）'!$C$6:$K$35,9,FALSE))</f>
        <v/>
      </c>
      <c r="AD152" s="629" t="str">
        <f>IF(AD151="","",VLOOKUP(AD151,'[1]シフト記号表（勤務時間帯）'!$C$6:$K$35,9,FALSE))</f>
        <v/>
      </c>
      <c r="AE152" s="629" t="str">
        <f>IF(AE151="","",VLOOKUP(AE151,'[1]シフト記号表（勤務時間帯）'!$C$6:$K$35,9,FALSE))</f>
        <v/>
      </c>
      <c r="AF152" s="630" t="str">
        <f>IF(AF151="","",VLOOKUP(AF151,'[1]シフト記号表（勤務時間帯）'!$C$6:$K$35,9,FALSE))</f>
        <v/>
      </c>
      <c r="AG152" s="628" t="str">
        <f>IF(AG151="","",VLOOKUP(AG151,'[1]シフト記号表（勤務時間帯）'!$C$6:$K$35,9,FALSE))</f>
        <v/>
      </c>
      <c r="AH152" s="629" t="str">
        <f>IF(AH151="","",VLOOKUP(AH151,'[1]シフト記号表（勤務時間帯）'!$C$6:$K$35,9,FALSE))</f>
        <v/>
      </c>
      <c r="AI152" s="629" t="str">
        <f>IF(AI151="","",VLOOKUP(AI151,'[1]シフト記号表（勤務時間帯）'!$C$6:$K$35,9,FALSE))</f>
        <v/>
      </c>
      <c r="AJ152" s="629" t="str">
        <f>IF(AJ151="","",VLOOKUP(AJ151,'[1]シフト記号表（勤務時間帯）'!$C$6:$K$35,9,FALSE))</f>
        <v/>
      </c>
      <c r="AK152" s="629" t="str">
        <f>IF(AK151="","",VLOOKUP(AK151,'[1]シフト記号表（勤務時間帯）'!$C$6:$K$35,9,FALSE))</f>
        <v/>
      </c>
      <c r="AL152" s="629" t="str">
        <f>IF(AL151="","",VLOOKUP(AL151,'[1]シフト記号表（勤務時間帯）'!$C$6:$K$35,9,FALSE))</f>
        <v/>
      </c>
      <c r="AM152" s="630" t="str">
        <f>IF(AM151="","",VLOOKUP(AM151,'[1]シフト記号表（勤務時間帯）'!$C$6:$K$35,9,FALSE))</f>
        <v/>
      </c>
      <c r="AN152" s="628" t="str">
        <f>IF(AN151="","",VLOOKUP(AN151,'[1]シフト記号表（勤務時間帯）'!$C$6:$K$35,9,FALSE))</f>
        <v/>
      </c>
      <c r="AO152" s="629" t="str">
        <f>IF(AO151="","",VLOOKUP(AO151,'[1]シフト記号表（勤務時間帯）'!$C$6:$K$35,9,FALSE))</f>
        <v/>
      </c>
      <c r="AP152" s="629" t="str">
        <f>IF(AP151="","",VLOOKUP(AP151,'[1]シフト記号表（勤務時間帯）'!$C$6:$K$35,9,FALSE))</f>
        <v/>
      </c>
      <c r="AQ152" s="629" t="str">
        <f>IF(AQ151="","",VLOOKUP(AQ151,'[1]シフト記号表（勤務時間帯）'!$C$6:$K$35,9,FALSE))</f>
        <v/>
      </c>
      <c r="AR152" s="629" t="str">
        <f>IF(AR151="","",VLOOKUP(AR151,'[1]シフト記号表（勤務時間帯）'!$C$6:$K$35,9,FALSE))</f>
        <v/>
      </c>
      <c r="AS152" s="629" t="str">
        <f>IF(AS151="","",VLOOKUP(AS151,'[1]シフト記号表（勤務時間帯）'!$C$6:$K$35,9,FALSE))</f>
        <v/>
      </c>
      <c r="AT152" s="630" t="str">
        <f>IF(AT151="","",VLOOKUP(AT151,'[1]シフト記号表（勤務時間帯）'!$C$6:$K$35,9,FALSE))</f>
        <v/>
      </c>
      <c r="AU152" s="628" t="str">
        <f>IF(AU151="","",VLOOKUP(AU151,'[1]シフト記号表（勤務時間帯）'!$C$6:$K$35,9,FALSE))</f>
        <v/>
      </c>
      <c r="AV152" s="629" t="str">
        <f>IF(AV151="","",VLOOKUP(AV151,'[1]シフト記号表（勤務時間帯）'!$C$6:$K$35,9,FALSE))</f>
        <v/>
      </c>
      <c r="AW152" s="629" t="str">
        <f>IF(AW151="","",VLOOKUP(AW151,'[1]シフト記号表（勤務時間帯）'!$C$6:$K$35,9,FALSE))</f>
        <v/>
      </c>
      <c r="AX152" s="1820">
        <f>IF($BB$3="４週",SUM(S152:AT152),IF($BB$3="暦月",SUM(S152:AW152),""))</f>
        <v>0</v>
      </c>
      <c r="AY152" s="1821"/>
      <c r="AZ152" s="1822">
        <f>IF($BB$3="４週",AX152/4,IF($BB$3="暦月",'勤務体制（100名）'!AX152/('勤務体制（100名）'!$BB$8/7),""))</f>
        <v>0</v>
      </c>
      <c r="BA152" s="1823"/>
      <c r="BB152" s="1877"/>
      <c r="BC152" s="1772"/>
      <c r="BD152" s="1772"/>
      <c r="BE152" s="1772"/>
      <c r="BF152" s="1773"/>
    </row>
    <row r="153" spans="2:58" ht="20.25" customHeight="1" x14ac:dyDescent="0.2">
      <c r="B153" s="1750"/>
      <c r="C153" s="1859"/>
      <c r="D153" s="1860"/>
      <c r="E153" s="1861"/>
      <c r="F153" s="693">
        <f>C151</f>
        <v>0</v>
      </c>
      <c r="G153" s="1835"/>
      <c r="H153" s="1765"/>
      <c r="I153" s="1766"/>
      <c r="J153" s="1766"/>
      <c r="K153" s="1767"/>
      <c r="L153" s="1840"/>
      <c r="M153" s="1841"/>
      <c r="N153" s="1841"/>
      <c r="O153" s="1842"/>
      <c r="P153" s="1824" t="s">
        <v>1137</v>
      </c>
      <c r="Q153" s="1825"/>
      <c r="R153" s="1826"/>
      <c r="S153" s="632" t="str">
        <f>IF(S151="","",VLOOKUP(S151,'[1]シフト記号表（勤務時間帯）'!$C$6:$U$35,19,FALSE))</f>
        <v/>
      </c>
      <c r="T153" s="633" t="str">
        <f>IF(T151="","",VLOOKUP(T151,'[1]シフト記号表（勤務時間帯）'!$C$6:$U$35,19,FALSE))</f>
        <v/>
      </c>
      <c r="U153" s="633" t="str">
        <f>IF(U151="","",VLOOKUP(U151,'[1]シフト記号表（勤務時間帯）'!$C$6:$U$35,19,FALSE))</f>
        <v/>
      </c>
      <c r="V153" s="633" t="str">
        <f>IF(V151="","",VLOOKUP(V151,'[1]シフト記号表（勤務時間帯）'!$C$6:$U$35,19,FALSE))</f>
        <v/>
      </c>
      <c r="W153" s="633" t="str">
        <f>IF(W151="","",VLOOKUP(W151,'[1]シフト記号表（勤務時間帯）'!$C$6:$U$35,19,FALSE))</f>
        <v/>
      </c>
      <c r="X153" s="633" t="str">
        <f>IF(X151="","",VLOOKUP(X151,'[1]シフト記号表（勤務時間帯）'!$C$6:$U$35,19,FALSE))</f>
        <v/>
      </c>
      <c r="Y153" s="634" t="str">
        <f>IF(Y151="","",VLOOKUP(Y151,'[1]シフト記号表（勤務時間帯）'!$C$6:$U$35,19,FALSE))</f>
        <v/>
      </c>
      <c r="Z153" s="632" t="str">
        <f>IF(Z151="","",VLOOKUP(Z151,'[1]シフト記号表（勤務時間帯）'!$C$6:$U$35,19,FALSE))</f>
        <v/>
      </c>
      <c r="AA153" s="633" t="str">
        <f>IF(AA151="","",VLOOKUP(AA151,'[1]シフト記号表（勤務時間帯）'!$C$6:$U$35,19,FALSE))</f>
        <v/>
      </c>
      <c r="AB153" s="633" t="str">
        <f>IF(AB151="","",VLOOKUP(AB151,'[1]シフト記号表（勤務時間帯）'!$C$6:$U$35,19,FALSE))</f>
        <v/>
      </c>
      <c r="AC153" s="633" t="str">
        <f>IF(AC151="","",VLOOKUP(AC151,'[1]シフト記号表（勤務時間帯）'!$C$6:$U$35,19,FALSE))</f>
        <v/>
      </c>
      <c r="AD153" s="633" t="str">
        <f>IF(AD151="","",VLOOKUP(AD151,'[1]シフト記号表（勤務時間帯）'!$C$6:$U$35,19,FALSE))</f>
        <v/>
      </c>
      <c r="AE153" s="633" t="str">
        <f>IF(AE151="","",VLOOKUP(AE151,'[1]シフト記号表（勤務時間帯）'!$C$6:$U$35,19,FALSE))</f>
        <v/>
      </c>
      <c r="AF153" s="634" t="str">
        <f>IF(AF151="","",VLOOKUP(AF151,'[1]シフト記号表（勤務時間帯）'!$C$6:$U$35,19,FALSE))</f>
        <v/>
      </c>
      <c r="AG153" s="632" t="str">
        <f>IF(AG151="","",VLOOKUP(AG151,'[1]シフト記号表（勤務時間帯）'!$C$6:$U$35,19,FALSE))</f>
        <v/>
      </c>
      <c r="AH153" s="633" t="str">
        <f>IF(AH151="","",VLOOKUP(AH151,'[1]シフト記号表（勤務時間帯）'!$C$6:$U$35,19,FALSE))</f>
        <v/>
      </c>
      <c r="AI153" s="633" t="str">
        <f>IF(AI151="","",VLOOKUP(AI151,'[1]シフト記号表（勤務時間帯）'!$C$6:$U$35,19,FALSE))</f>
        <v/>
      </c>
      <c r="AJ153" s="633" t="str">
        <f>IF(AJ151="","",VLOOKUP(AJ151,'[1]シフト記号表（勤務時間帯）'!$C$6:$U$35,19,FALSE))</f>
        <v/>
      </c>
      <c r="AK153" s="633" t="str">
        <f>IF(AK151="","",VLOOKUP(AK151,'[1]シフト記号表（勤務時間帯）'!$C$6:$U$35,19,FALSE))</f>
        <v/>
      </c>
      <c r="AL153" s="633" t="str">
        <f>IF(AL151="","",VLOOKUP(AL151,'[1]シフト記号表（勤務時間帯）'!$C$6:$U$35,19,FALSE))</f>
        <v/>
      </c>
      <c r="AM153" s="634" t="str">
        <f>IF(AM151="","",VLOOKUP(AM151,'[1]シフト記号表（勤務時間帯）'!$C$6:$U$35,19,FALSE))</f>
        <v/>
      </c>
      <c r="AN153" s="632" t="str">
        <f>IF(AN151="","",VLOOKUP(AN151,'[1]シフト記号表（勤務時間帯）'!$C$6:$U$35,19,FALSE))</f>
        <v/>
      </c>
      <c r="AO153" s="633" t="str">
        <f>IF(AO151="","",VLOOKUP(AO151,'[1]シフト記号表（勤務時間帯）'!$C$6:$U$35,19,FALSE))</f>
        <v/>
      </c>
      <c r="AP153" s="633" t="str">
        <f>IF(AP151="","",VLOOKUP(AP151,'[1]シフト記号表（勤務時間帯）'!$C$6:$U$35,19,FALSE))</f>
        <v/>
      </c>
      <c r="AQ153" s="633" t="str">
        <f>IF(AQ151="","",VLOOKUP(AQ151,'[1]シフト記号表（勤務時間帯）'!$C$6:$U$35,19,FALSE))</f>
        <v/>
      </c>
      <c r="AR153" s="633" t="str">
        <f>IF(AR151="","",VLOOKUP(AR151,'[1]シフト記号表（勤務時間帯）'!$C$6:$U$35,19,FALSE))</f>
        <v/>
      </c>
      <c r="AS153" s="633" t="str">
        <f>IF(AS151="","",VLOOKUP(AS151,'[1]シフト記号表（勤務時間帯）'!$C$6:$U$35,19,FALSE))</f>
        <v/>
      </c>
      <c r="AT153" s="634" t="str">
        <f>IF(AT151="","",VLOOKUP(AT151,'[1]シフト記号表（勤務時間帯）'!$C$6:$U$35,19,FALSE))</f>
        <v/>
      </c>
      <c r="AU153" s="632" t="str">
        <f>IF(AU151="","",VLOOKUP(AU151,'[1]シフト記号表（勤務時間帯）'!$C$6:$U$35,19,FALSE))</f>
        <v/>
      </c>
      <c r="AV153" s="633" t="str">
        <f>IF(AV151="","",VLOOKUP(AV151,'[1]シフト記号表（勤務時間帯）'!$C$6:$U$35,19,FALSE))</f>
        <v/>
      </c>
      <c r="AW153" s="633" t="str">
        <f>IF(AW151="","",VLOOKUP(AW151,'[1]シフト記号表（勤務時間帯）'!$C$6:$U$35,19,FALSE))</f>
        <v/>
      </c>
      <c r="AX153" s="1827">
        <f>IF($BB$3="４週",SUM(S153:AT153),IF($BB$3="暦月",SUM(S153:AW153),""))</f>
        <v>0</v>
      </c>
      <c r="AY153" s="1828"/>
      <c r="AZ153" s="1829">
        <f>IF($BB$3="４週",AX153/4,IF($BB$3="暦月",'勤務体制（100名）'!AX153/('勤務体制（100名）'!$BB$8/7),""))</f>
        <v>0</v>
      </c>
      <c r="BA153" s="1830"/>
      <c r="BB153" s="1878"/>
      <c r="BC153" s="1841"/>
      <c r="BD153" s="1841"/>
      <c r="BE153" s="1841"/>
      <c r="BF153" s="1842"/>
    </row>
    <row r="154" spans="2:58" ht="20.25" customHeight="1" x14ac:dyDescent="0.2">
      <c r="B154" s="1750">
        <f>B151+1</f>
        <v>45</v>
      </c>
      <c r="C154" s="1853"/>
      <c r="D154" s="1854"/>
      <c r="E154" s="1855"/>
      <c r="F154" s="635"/>
      <c r="G154" s="1834"/>
      <c r="H154" s="1836"/>
      <c r="I154" s="1766"/>
      <c r="J154" s="1766"/>
      <c r="K154" s="1767"/>
      <c r="L154" s="1837"/>
      <c r="M154" s="1838"/>
      <c r="N154" s="1838"/>
      <c r="O154" s="1839"/>
      <c r="P154" s="1843" t="s">
        <v>1135</v>
      </c>
      <c r="Q154" s="1844"/>
      <c r="R154" s="1845"/>
      <c r="S154" s="690"/>
      <c r="T154" s="691"/>
      <c r="U154" s="691"/>
      <c r="V154" s="691"/>
      <c r="W154" s="691"/>
      <c r="X154" s="691"/>
      <c r="Y154" s="692"/>
      <c r="Z154" s="690"/>
      <c r="AA154" s="691"/>
      <c r="AB154" s="691"/>
      <c r="AC154" s="691"/>
      <c r="AD154" s="691"/>
      <c r="AE154" s="691"/>
      <c r="AF154" s="692"/>
      <c r="AG154" s="690"/>
      <c r="AH154" s="691"/>
      <c r="AI154" s="691"/>
      <c r="AJ154" s="691"/>
      <c r="AK154" s="691"/>
      <c r="AL154" s="691"/>
      <c r="AM154" s="692"/>
      <c r="AN154" s="690"/>
      <c r="AO154" s="691"/>
      <c r="AP154" s="691"/>
      <c r="AQ154" s="691"/>
      <c r="AR154" s="691"/>
      <c r="AS154" s="691"/>
      <c r="AT154" s="692"/>
      <c r="AU154" s="690"/>
      <c r="AV154" s="691"/>
      <c r="AW154" s="691"/>
      <c r="AX154" s="1915"/>
      <c r="AY154" s="1916"/>
      <c r="AZ154" s="1917"/>
      <c r="BA154" s="1918"/>
      <c r="BB154" s="1876"/>
      <c r="BC154" s="1838"/>
      <c r="BD154" s="1838"/>
      <c r="BE154" s="1838"/>
      <c r="BF154" s="1839"/>
    </row>
    <row r="155" spans="2:58" ht="20.25" customHeight="1" x14ac:dyDescent="0.2">
      <c r="B155" s="1750"/>
      <c r="C155" s="1856"/>
      <c r="D155" s="1857"/>
      <c r="E155" s="1858"/>
      <c r="F155" s="627"/>
      <c r="G155" s="1761"/>
      <c r="H155" s="1765"/>
      <c r="I155" s="1766"/>
      <c r="J155" s="1766"/>
      <c r="K155" s="1767"/>
      <c r="L155" s="1771"/>
      <c r="M155" s="1772"/>
      <c r="N155" s="1772"/>
      <c r="O155" s="1773"/>
      <c r="P155" s="1817" t="s">
        <v>1136</v>
      </c>
      <c r="Q155" s="1818"/>
      <c r="R155" s="1819"/>
      <c r="S155" s="628" t="str">
        <f>IF(S154="","",VLOOKUP(S154,'[1]シフト記号表（勤務時間帯）'!$C$6:$K$35,9,FALSE))</f>
        <v/>
      </c>
      <c r="T155" s="629" t="str">
        <f>IF(T154="","",VLOOKUP(T154,'[1]シフト記号表（勤務時間帯）'!$C$6:$K$35,9,FALSE))</f>
        <v/>
      </c>
      <c r="U155" s="629" t="str">
        <f>IF(U154="","",VLOOKUP(U154,'[1]シフト記号表（勤務時間帯）'!$C$6:$K$35,9,FALSE))</f>
        <v/>
      </c>
      <c r="V155" s="629" t="str">
        <f>IF(V154="","",VLOOKUP(V154,'[1]シフト記号表（勤務時間帯）'!$C$6:$K$35,9,FALSE))</f>
        <v/>
      </c>
      <c r="W155" s="629" t="str">
        <f>IF(W154="","",VLOOKUP(W154,'[1]シフト記号表（勤務時間帯）'!$C$6:$K$35,9,FALSE))</f>
        <v/>
      </c>
      <c r="X155" s="629" t="str">
        <f>IF(X154="","",VLOOKUP(X154,'[1]シフト記号表（勤務時間帯）'!$C$6:$K$35,9,FALSE))</f>
        <v/>
      </c>
      <c r="Y155" s="630" t="str">
        <f>IF(Y154="","",VLOOKUP(Y154,'[1]シフト記号表（勤務時間帯）'!$C$6:$K$35,9,FALSE))</f>
        <v/>
      </c>
      <c r="Z155" s="628" t="str">
        <f>IF(Z154="","",VLOOKUP(Z154,'[1]シフト記号表（勤務時間帯）'!$C$6:$K$35,9,FALSE))</f>
        <v/>
      </c>
      <c r="AA155" s="629" t="str">
        <f>IF(AA154="","",VLOOKUP(AA154,'[1]シフト記号表（勤務時間帯）'!$C$6:$K$35,9,FALSE))</f>
        <v/>
      </c>
      <c r="AB155" s="629" t="str">
        <f>IF(AB154="","",VLOOKUP(AB154,'[1]シフト記号表（勤務時間帯）'!$C$6:$K$35,9,FALSE))</f>
        <v/>
      </c>
      <c r="AC155" s="629" t="str">
        <f>IF(AC154="","",VLOOKUP(AC154,'[1]シフト記号表（勤務時間帯）'!$C$6:$K$35,9,FALSE))</f>
        <v/>
      </c>
      <c r="AD155" s="629" t="str">
        <f>IF(AD154="","",VLOOKUP(AD154,'[1]シフト記号表（勤務時間帯）'!$C$6:$K$35,9,FALSE))</f>
        <v/>
      </c>
      <c r="AE155" s="629" t="str">
        <f>IF(AE154="","",VLOOKUP(AE154,'[1]シフト記号表（勤務時間帯）'!$C$6:$K$35,9,FALSE))</f>
        <v/>
      </c>
      <c r="AF155" s="630" t="str">
        <f>IF(AF154="","",VLOOKUP(AF154,'[1]シフト記号表（勤務時間帯）'!$C$6:$K$35,9,FALSE))</f>
        <v/>
      </c>
      <c r="AG155" s="628" t="str">
        <f>IF(AG154="","",VLOOKUP(AG154,'[1]シフト記号表（勤務時間帯）'!$C$6:$K$35,9,FALSE))</f>
        <v/>
      </c>
      <c r="AH155" s="629" t="str">
        <f>IF(AH154="","",VLOOKUP(AH154,'[1]シフト記号表（勤務時間帯）'!$C$6:$K$35,9,FALSE))</f>
        <v/>
      </c>
      <c r="AI155" s="629" t="str">
        <f>IF(AI154="","",VLOOKUP(AI154,'[1]シフト記号表（勤務時間帯）'!$C$6:$K$35,9,FALSE))</f>
        <v/>
      </c>
      <c r="AJ155" s="629" t="str">
        <f>IF(AJ154="","",VLOOKUP(AJ154,'[1]シフト記号表（勤務時間帯）'!$C$6:$K$35,9,FALSE))</f>
        <v/>
      </c>
      <c r="AK155" s="629" t="str">
        <f>IF(AK154="","",VLOOKUP(AK154,'[1]シフト記号表（勤務時間帯）'!$C$6:$K$35,9,FALSE))</f>
        <v/>
      </c>
      <c r="AL155" s="629" t="str">
        <f>IF(AL154="","",VLOOKUP(AL154,'[1]シフト記号表（勤務時間帯）'!$C$6:$K$35,9,FALSE))</f>
        <v/>
      </c>
      <c r="AM155" s="630" t="str">
        <f>IF(AM154="","",VLOOKUP(AM154,'[1]シフト記号表（勤務時間帯）'!$C$6:$K$35,9,FALSE))</f>
        <v/>
      </c>
      <c r="AN155" s="628" t="str">
        <f>IF(AN154="","",VLOOKUP(AN154,'[1]シフト記号表（勤務時間帯）'!$C$6:$K$35,9,FALSE))</f>
        <v/>
      </c>
      <c r="AO155" s="629" t="str">
        <f>IF(AO154="","",VLOOKUP(AO154,'[1]シフト記号表（勤務時間帯）'!$C$6:$K$35,9,FALSE))</f>
        <v/>
      </c>
      <c r="AP155" s="629" t="str">
        <f>IF(AP154="","",VLOOKUP(AP154,'[1]シフト記号表（勤務時間帯）'!$C$6:$K$35,9,FALSE))</f>
        <v/>
      </c>
      <c r="AQ155" s="629" t="str">
        <f>IF(AQ154="","",VLOOKUP(AQ154,'[1]シフト記号表（勤務時間帯）'!$C$6:$K$35,9,FALSE))</f>
        <v/>
      </c>
      <c r="AR155" s="629" t="str">
        <f>IF(AR154="","",VLOOKUP(AR154,'[1]シフト記号表（勤務時間帯）'!$C$6:$K$35,9,FALSE))</f>
        <v/>
      </c>
      <c r="AS155" s="629" t="str">
        <f>IF(AS154="","",VLOOKUP(AS154,'[1]シフト記号表（勤務時間帯）'!$C$6:$K$35,9,FALSE))</f>
        <v/>
      </c>
      <c r="AT155" s="630" t="str">
        <f>IF(AT154="","",VLOOKUP(AT154,'[1]シフト記号表（勤務時間帯）'!$C$6:$K$35,9,FALSE))</f>
        <v/>
      </c>
      <c r="AU155" s="628" t="str">
        <f>IF(AU154="","",VLOOKUP(AU154,'[1]シフト記号表（勤務時間帯）'!$C$6:$K$35,9,FALSE))</f>
        <v/>
      </c>
      <c r="AV155" s="629" t="str">
        <f>IF(AV154="","",VLOOKUP(AV154,'[1]シフト記号表（勤務時間帯）'!$C$6:$K$35,9,FALSE))</f>
        <v/>
      </c>
      <c r="AW155" s="629" t="str">
        <f>IF(AW154="","",VLOOKUP(AW154,'[1]シフト記号表（勤務時間帯）'!$C$6:$K$35,9,FALSE))</f>
        <v/>
      </c>
      <c r="AX155" s="1820">
        <f>IF($BB$3="４週",SUM(S155:AT155),IF($BB$3="暦月",SUM(S155:AW155),""))</f>
        <v>0</v>
      </c>
      <c r="AY155" s="1821"/>
      <c r="AZ155" s="1822">
        <f>IF($BB$3="４週",AX155/4,IF($BB$3="暦月",'勤務体制（100名）'!AX155/('勤務体制（100名）'!$BB$8/7),""))</f>
        <v>0</v>
      </c>
      <c r="BA155" s="1823"/>
      <c r="BB155" s="1877"/>
      <c r="BC155" s="1772"/>
      <c r="BD155" s="1772"/>
      <c r="BE155" s="1772"/>
      <c r="BF155" s="1773"/>
    </row>
    <row r="156" spans="2:58" ht="20.25" customHeight="1" x14ac:dyDescent="0.2">
      <c r="B156" s="1750"/>
      <c r="C156" s="1859"/>
      <c r="D156" s="1860"/>
      <c r="E156" s="1861"/>
      <c r="F156" s="693">
        <f>C154</f>
        <v>0</v>
      </c>
      <c r="G156" s="1835"/>
      <c r="H156" s="1765"/>
      <c r="I156" s="1766"/>
      <c r="J156" s="1766"/>
      <c r="K156" s="1767"/>
      <c r="L156" s="1840"/>
      <c r="M156" s="1841"/>
      <c r="N156" s="1841"/>
      <c r="O156" s="1842"/>
      <c r="P156" s="1824" t="s">
        <v>1137</v>
      </c>
      <c r="Q156" s="1825"/>
      <c r="R156" s="1826"/>
      <c r="S156" s="632" t="str">
        <f>IF(S154="","",VLOOKUP(S154,'[1]シフト記号表（勤務時間帯）'!$C$6:$U$35,19,FALSE))</f>
        <v/>
      </c>
      <c r="T156" s="633" t="str">
        <f>IF(T154="","",VLOOKUP(T154,'[1]シフト記号表（勤務時間帯）'!$C$6:$U$35,19,FALSE))</f>
        <v/>
      </c>
      <c r="U156" s="633" t="str">
        <f>IF(U154="","",VLOOKUP(U154,'[1]シフト記号表（勤務時間帯）'!$C$6:$U$35,19,FALSE))</f>
        <v/>
      </c>
      <c r="V156" s="633" t="str">
        <f>IF(V154="","",VLOOKUP(V154,'[1]シフト記号表（勤務時間帯）'!$C$6:$U$35,19,FALSE))</f>
        <v/>
      </c>
      <c r="W156" s="633" t="str">
        <f>IF(W154="","",VLOOKUP(W154,'[1]シフト記号表（勤務時間帯）'!$C$6:$U$35,19,FALSE))</f>
        <v/>
      </c>
      <c r="X156" s="633" t="str">
        <f>IF(X154="","",VLOOKUP(X154,'[1]シフト記号表（勤務時間帯）'!$C$6:$U$35,19,FALSE))</f>
        <v/>
      </c>
      <c r="Y156" s="634" t="str">
        <f>IF(Y154="","",VLOOKUP(Y154,'[1]シフト記号表（勤務時間帯）'!$C$6:$U$35,19,FALSE))</f>
        <v/>
      </c>
      <c r="Z156" s="632" t="str">
        <f>IF(Z154="","",VLOOKUP(Z154,'[1]シフト記号表（勤務時間帯）'!$C$6:$U$35,19,FALSE))</f>
        <v/>
      </c>
      <c r="AA156" s="633" t="str">
        <f>IF(AA154="","",VLOOKUP(AA154,'[1]シフト記号表（勤務時間帯）'!$C$6:$U$35,19,FALSE))</f>
        <v/>
      </c>
      <c r="AB156" s="633" t="str">
        <f>IF(AB154="","",VLOOKUP(AB154,'[1]シフト記号表（勤務時間帯）'!$C$6:$U$35,19,FALSE))</f>
        <v/>
      </c>
      <c r="AC156" s="633" t="str">
        <f>IF(AC154="","",VLOOKUP(AC154,'[1]シフト記号表（勤務時間帯）'!$C$6:$U$35,19,FALSE))</f>
        <v/>
      </c>
      <c r="AD156" s="633" t="str">
        <f>IF(AD154="","",VLOOKUP(AD154,'[1]シフト記号表（勤務時間帯）'!$C$6:$U$35,19,FALSE))</f>
        <v/>
      </c>
      <c r="AE156" s="633" t="str">
        <f>IF(AE154="","",VLOOKUP(AE154,'[1]シフト記号表（勤務時間帯）'!$C$6:$U$35,19,FALSE))</f>
        <v/>
      </c>
      <c r="AF156" s="634" t="str">
        <f>IF(AF154="","",VLOOKUP(AF154,'[1]シフト記号表（勤務時間帯）'!$C$6:$U$35,19,FALSE))</f>
        <v/>
      </c>
      <c r="AG156" s="632" t="str">
        <f>IF(AG154="","",VLOOKUP(AG154,'[1]シフト記号表（勤務時間帯）'!$C$6:$U$35,19,FALSE))</f>
        <v/>
      </c>
      <c r="AH156" s="633" t="str">
        <f>IF(AH154="","",VLOOKUP(AH154,'[1]シフト記号表（勤務時間帯）'!$C$6:$U$35,19,FALSE))</f>
        <v/>
      </c>
      <c r="AI156" s="633" t="str">
        <f>IF(AI154="","",VLOOKUP(AI154,'[1]シフト記号表（勤務時間帯）'!$C$6:$U$35,19,FALSE))</f>
        <v/>
      </c>
      <c r="AJ156" s="633" t="str">
        <f>IF(AJ154="","",VLOOKUP(AJ154,'[1]シフト記号表（勤務時間帯）'!$C$6:$U$35,19,FALSE))</f>
        <v/>
      </c>
      <c r="AK156" s="633" t="str">
        <f>IF(AK154="","",VLOOKUP(AK154,'[1]シフト記号表（勤務時間帯）'!$C$6:$U$35,19,FALSE))</f>
        <v/>
      </c>
      <c r="AL156" s="633" t="str">
        <f>IF(AL154="","",VLOOKUP(AL154,'[1]シフト記号表（勤務時間帯）'!$C$6:$U$35,19,FALSE))</f>
        <v/>
      </c>
      <c r="AM156" s="634" t="str">
        <f>IF(AM154="","",VLOOKUP(AM154,'[1]シフト記号表（勤務時間帯）'!$C$6:$U$35,19,FALSE))</f>
        <v/>
      </c>
      <c r="AN156" s="632" t="str">
        <f>IF(AN154="","",VLOOKUP(AN154,'[1]シフト記号表（勤務時間帯）'!$C$6:$U$35,19,FALSE))</f>
        <v/>
      </c>
      <c r="AO156" s="633" t="str">
        <f>IF(AO154="","",VLOOKUP(AO154,'[1]シフト記号表（勤務時間帯）'!$C$6:$U$35,19,FALSE))</f>
        <v/>
      </c>
      <c r="AP156" s="633" t="str">
        <f>IF(AP154="","",VLOOKUP(AP154,'[1]シフト記号表（勤務時間帯）'!$C$6:$U$35,19,FALSE))</f>
        <v/>
      </c>
      <c r="AQ156" s="633" t="str">
        <f>IF(AQ154="","",VLOOKUP(AQ154,'[1]シフト記号表（勤務時間帯）'!$C$6:$U$35,19,FALSE))</f>
        <v/>
      </c>
      <c r="AR156" s="633" t="str">
        <f>IF(AR154="","",VLOOKUP(AR154,'[1]シフト記号表（勤務時間帯）'!$C$6:$U$35,19,FALSE))</f>
        <v/>
      </c>
      <c r="AS156" s="633" t="str">
        <f>IF(AS154="","",VLOOKUP(AS154,'[1]シフト記号表（勤務時間帯）'!$C$6:$U$35,19,FALSE))</f>
        <v/>
      </c>
      <c r="AT156" s="634" t="str">
        <f>IF(AT154="","",VLOOKUP(AT154,'[1]シフト記号表（勤務時間帯）'!$C$6:$U$35,19,FALSE))</f>
        <v/>
      </c>
      <c r="AU156" s="632" t="str">
        <f>IF(AU154="","",VLOOKUP(AU154,'[1]シフト記号表（勤務時間帯）'!$C$6:$U$35,19,FALSE))</f>
        <v/>
      </c>
      <c r="AV156" s="633" t="str">
        <f>IF(AV154="","",VLOOKUP(AV154,'[1]シフト記号表（勤務時間帯）'!$C$6:$U$35,19,FALSE))</f>
        <v/>
      </c>
      <c r="AW156" s="633" t="str">
        <f>IF(AW154="","",VLOOKUP(AW154,'[1]シフト記号表（勤務時間帯）'!$C$6:$U$35,19,FALSE))</f>
        <v/>
      </c>
      <c r="AX156" s="1827">
        <f>IF($BB$3="４週",SUM(S156:AT156),IF($BB$3="暦月",SUM(S156:AW156),""))</f>
        <v>0</v>
      </c>
      <c r="AY156" s="1828"/>
      <c r="AZ156" s="1829">
        <f>IF($BB$3="４週",AX156/4,IF($BB$3="暦月",'勤務体制（100名）'!AX156/('勤務体制（100名）'!$BB$8/7),""))</f>
        <v>0</v>
      </c>
      <c r="BA156" s="1830"/>
      <c r="BB156" s="1878"/>
      <c r="BC156" s="1841"/>
      <c r="BD156" s="1841"/>
      <c r="BE156" s="1841"/>
      <c r="BF156" s="1842"/>
    </row>
    <row r="157" spans="2:58" ht="20.25" customHeight="1" x14ac:dyDescent="0.2">
      <c r="B157" s="1750">
        <f>B154+1</f>
        <v>46</v>
      </c>
      <c r="C157" s="1853"/>
      <c r="D157" s="1854"/>
      <c r="E157" s="1855"/>
      <c r="F157" s="635"/>
      <c r="G157" s="1834"/>
      <c r="H157" s="1836"/>
      <c r="I157" s="1766"/>
      <c r="J157" s="1766"/>
      <c r="K157" s="1767"/>
      <c r="L157" s="1837"/>
      <c r="M157" s="1838"/>
      <c r="N157" s="1838"/>
      <c r="O157" s="1839"/>
      <c r="P157" s="1843" t="s">
        <v>1135</v>
      </c>
      <c r="Q157" s="1844"/>
      <c r="R157" s="1845"/>
      <c r="S157" s="690"/>
      <c r="T157" s="691"/>
      <c r="U157" s="691"/>
      <c r="V157" s="691"/>
      <c r="W157" s="691"/>
      <c r="X157" s="691"/>
      <c r="Y157" s="692"/>
      <c r="Z157" s="690"/>
      <c r="AA157" s="691"/>
      <c r="AB157" s="691"/>
      <c r="AC157" s="691"/>
      <c r="AD157" s="691"/>
      <c r="AE157" s="691"/>
      <c r="AF157" s="692"/>
      <c r="AG157" s="690"/>
      <c r="AH157" s="691"/>
      <c r="AI157" s="691"/>
      <c r="AJ157" s="691"/>
      <c r="AK157" s="691"/>
      <c r="AL157" s="691"/>
      <c r="AM157" s="692"/>
      <c r="AN157" s="690"/>
      <c r="AO157" s="691"/>
      <c r="AP157" s="691"/>
      <c r="AQ157" s="691"/>
      <c r="AR157" s="691"/>
      <c r="AS157" s="691"/>
      <c r="AT157" s="692"/>
      <c r="AU157" s="690"/>
      <c r="AV157" s="691"/>
      <c r="AW157" s="691"/>
      <c r="AX157" s="1915"/>
      <c r="AY157" s="1916"/>
      <c r="AZ157" s="1917"/>
      <c r="BA157" s="1918"/>
      <c r="BB157" s="1876"/>
      <c r="BC157" s="1838"/>
      <c r="BD157" s="1838"/>
      <c r="BE157" s="1838"/>
      <c r="BF157" s="1839"/>
    </row>
    <row r="158" spans="2:58" ht="20.25" customHeight="1" x14ac:dyDescent="0.2">
      <c r="B158" s="1750"/>
      <c r="C158" s="1856"/>
      <c r="D158" s="1857"/>
      <c r="E158" s="1858"/>
      <c r="F158" s="627"/>
      <c r="G158" s="1761"/>
      <c r="H158" s="1765"/>
      <c r="I158" s="1766"/>
      <c r="J158" s="1766"/>
      <c r="K158" s="1767"/>
      <c r="L158" s="1771"/>
      <c r="M158" s="1772"/>
      <c r="N158" s="1772"/>
      <c r="O158" s="1773"/>
      <c r="P158" s="1817" t="s">
        <v>1136</v>
      </c>
      <c r="Q158" s="1818"/>
      <c r="R158" s="1819"/>
      <c r="S158" s="628" t="str">
        <f>IF(S157="","",VLOOKUP(S157,'[1]シフト記号表（勤務時間帯）'!$C$6:$K$35,9,FALSE))</f>
        <v/>
      </c>
      <c r="T158" s="629" t="str">
        <f>IF(T157="","",VLOOKUP(T157,'[1]シフト記号表（勤務時間帯）'!$C$6:$K$35,9,FALSE))</f>
        <v/>
      </c>
      <c r="U158" s="629" t="str">
        <f>IF(U157="","",VLOOKUP(U157,'[1]シフト記号表（勤務時間帯）'!$C$6:$K$35,9,FALSE))</f>
        <v/>
      </c>
      <c r="V158" s="629" t="str">
        <f>IF(V157="","",VLOOKUP(V157,'[1]シフト記号表（勤務時間帯）'!$C$6:$K$35,9,FALSE))</f>
        <v/>
      </c>
      <c r="W158" s="629" t="str">
        <f>IF(W157="","",VLOOKUP(W157,'[1]シフト記号表（勤務時間帯）'!$C$6:$K$35,9,FALSE))</f>
        <v/>
      </c>
      <c r="X158" s="629" t="str">
        <f>IF(X157="","",VLOOKUP(X157,'[1]シフト記号表（勤務時間帯）'!$C$6:$K$35,9,FALSE))</f>
        <v/>
      </c>
      <c r="Y158" s="630" t="str">
        <f>IF(Y157="","",VLOOKUP(Y157,'[1]シフト記号表（勤務時間帯）'!$C$6:$K$35,9,FALSE))</f>
        <v/>
      </c>
      <c r="Z158" s="628" t="str">
        <f>IF(Z157="","",VLOOKUP(Z157,'[1]シフト記号表（勤務時間帯）'!$C$6:$K$35,9,FALSE))</f>
        <v/>
      </c>
      <c r="AA158" s="629" t="str">
        <f>IF(AA157="","",VLOOKUP(AA157,'[1]シフト記号表（勤務時間帯）'!$C$6:$K$35,9,FALSE))</f>
        <v/>
      </c>
      <c r="AB158" s="629" t="str">
        <f>IF(AB157="","",VLOOKUP(AB157,'[1]シフト記号表（勤務時間帯）'!$C$6:$K$35,9,FALSE))</f>
        <v/>
      </c>
      <c r="AC158" s="629" t="str">
        <f>IF(AC157="","",VLOOKUP(AC157,'[1]シフト記号表（勤務時間帯）'!$C$6:$K$35,9,FALSE))</f>
        <v/>
      </c>
      <c r="AD158" s="629" t="str">
        <f>IF(AD157="","",VLOOKUP(AD157,'[1]シフト記号表（勤務時間帯）'!$C$6:$K$35,9,FALSE))</f>
        <v/>
      </c>
      <c r="AE158" s="629" t="str">
        <f>IF(AE157="","",VLOOKUP(AE157,'[1]シフト記号表（勤務時間帯）'!$C$6:$K$35,9,FALSE))</f>
        <v/>
      </c>
      <c r="AF158" s="630" t="str">
        <f>IF(AF157="","",VLOOKUP(AF157,'[1]シフト記号表（勤務時間帯）'!$C$6:$K$35,9,FALSE))</f>
        <v/>
      </c>
      <c r="AG158" s="628" t="str">
        <f>IF(AG157="","",VLOOKUP(AG157,'[1]シフト記号表（勤務時間帯）'!$C$6:$K$35,9,FALSE))</f>
        <v/>
      </c>
      <c r="AH158" s="629" t="str">
        <f>IF(AH157="","",VLOOKUP(AH157,'[1]シフト記号表（勤務時間帯）'!$C$6:$K$35,9,FALSE))</f>
        <v/>
      </c>
      <c r="AI158" s="629" t="str">
        <f>IF(AI157="","",VLOOKUP(AI157,'[1]シフト記号表（勤務時間帯）'!$C$6:$K$35,9,FALSE))</f>
        <v/>
      </c>
      <c r="AJ158" s="629" t="str">
        <f>IF(AJ157="","",VLOOKUP(AJ157,'[1]シフト記号表（勤務時間帯）'!$C$6:$K$35,9,FALSE))</f>
        <v/>
      </c>
      <c r="AK158" s="629" t="str">
        <f>IF(AK157="","",VLOOKUP(AK157,'[1]シフト記号表（勤務時間帯）'!$C$6:$K$35,9,FALSE))</f>
        <v/>
      </c>
      <c r="AL158" s="629" t="str">
        <f>IF(AL157="","",VLOOKUP(AL157,'[1]シフト記号表（勤務時間帯）'!$C$6:$K$35,9,FALSE))</f>
        <v/>
      </c>
      <c r="AM158" s="630" t="str">
        <f>IF(AM157="","",VLOOKUP(AM157,'[1]シフト記号表（勤務時間帯）'!$C$6:$K$35,9,FALSE))</f>
        <v/>
      </c>
      <c r="AN158" s="628" t="str">
        <f>IF(AN157="","",VLOOKUP(AN157,'[1]シフト記号表（勤務時間帯）'!$C$6:$K$35,9,FALSE))</f>
        <v/>
      </c>
      <c r="AO158" s="629" t="str">
        <f>IF(AO157="","",VLOOKUP(AO157,'[1]シフト記号表（勤務時間帯）'!$C$6:$K$35,9,FALSE))</f>
        <v/>
      </c>
      <c r="AP158" s="629" t="str">
        <f>IF(AP157="","",VLOOKUP(AP157,'[1]シフト記号表（勤務時間帯）'!$C$6:$K$35,9,FALSE))</f>
        <v/>
      </c>
      <c r="AQ158" s="629" t="str">
        <f>IF(AQ157="","",VLOOKUP(AQ157,'[1]シフト記号表（勤務時間帯）'!$C$6:$K$35,9,FALSE))</f>
        <v/>
      </c>
      <c r="AR158" s="629" t="str">
        <f>IF(AR157="","",VLOOKUP(AR157,'[1]シフト記号表（勤務時間帯）'!$C$6:$K$35,9,FALSE))</f>
        <v/>
      </c>
      <c r="AS158" s="629" t="str">
        <f>IF(AS157="","",VLOOKUP(AS157,'[1]シフト記号表（勤務時間帯）'!$C$6:$K$35,9,FALSE))</f>
        <v/>
      </c>
      <c r="AT158" s="630" t="str">
        <f>IF(AT157="","",VLOOKUP(AT157,'[1]シフト記号表（勤務時間帯）'!$C$6:$K$35,9,FALSE))</f>
        <v/>
      </c>
      <c r="AU158" s="628" t="str">
        <f>IF(AU157="","",VLOOKUP(AU157,'[1]シフト記号表（勤務時間帯）'!$C$6:$K$35,9,FALSE))</f>
        <v/>
      </c>
      <c r="AV158" s="629" t="str">
        <f>IF(AV157="","",VLOOKUP(AV157,'[1]シフト記号表（勤務時間帯）'!$C$6:$K$35,9,FALSE))</f>
        <v/>
      </c>
      <c r="AW158" s="629" t="str">
        <f>IF(AW157="","",VLOOKUP(AW157,'[1]シフト記号表（勤務時間帯）'!$C$6:$K$35,9,FALSE))</f>
        <v/>
      </c>
      <c r="AX158" s="1820">
        <f>IF($BB$3="４週",SUM(S158:AT158),IF($BB$3="暦月",SUM(S158:AW158),""))</f>
        <v>0</v>
      </c>
      <c r="AY158" s="1821"/>
      <c r="AZ158" s="1822">
        <f>IF($BB$3="４週",AX158/4,IF($BB$3="暦月",'勤務体制（100名）'!AX158/('勤務体制（100名）'!$BB$8/7),""))</f>
        <v>0</v>
      </c>
      <c r="BA158" s="1823"/>
      <c r="BB158" s="1877"/>
      <c r="BC158" s="1772"/>
      <c r="BD158" s="1772"/>
      <c r="BE158" s="1772"/>
      <c r="BF158" s="1773"/>
    </row>
    <row r="159" spans="2:58" ht="20.25" customHeight="1" x14ac:dyDescent="0.2">
      <c r="B159" s="1750"/>
      <c r="C159" s="1859"/>
      <c r="D159" s="1860"/>
      <c r="E159" s="1861"/>
      <c r="F159" s="693">
        <f>C157</f>
        <v>0</v>
      </c>
      <c r="G159" s="1835"/>
      <c r="H159" s="1765"/>
      <c r="I159" s="1766"/>
      <c r="J159" s="1766"/>
      <c r="K159" s="1767"/>
      <c r="L159" s="1840"/>
      <c r="M159" s="1841"/>
      <c r="N159" s="1841"/>
      <c r="O159" s="1842"/>
      <c r="P159" s="1824" t="s">
        <v>1137</v>
      </c>
      <c r="Q159" s="1825"/>
      <c r="R159" s="1826"/>
      <c r="S159" s="632" t="str">
        <f>IF(S157="","",VLOOKUP(S157,'[1]シフト記号表（勤務時間帯）'!$C$6:$U$35,19,FALSE))</f>
        <v/>
      </c>
      <c r="T159" s="633" t="str">
        <f>IF(T157="","",VLOOKUP(T157,'[1]シフト記号表（勤務時間帯）'!$C$6:$U$35,19,FALSE))</f>
        <v/>
      </c>
      <c r="U159" s="633" t="str">
        <f>IF(U157="","",VLOOKUP(U157,'[1]シフト記号表（勤務時間帯）'!$C$6:$U$35,19,FALSE))</f>
        <v/>
      </c>
      <c r="V159" s="633" t="str">
        <f>IF(V157="","",VLOOKUP(V157,'[1]シフト記号表（勤務時間帯）'!$C$6:$U$35,19,FALSE))</f>
        <v/>
      </c>
      <c r="W159" s="633" t="str">
        <f>IF(W157="","",VLOOKUP(W157,'[1]シフト記号表（勤務時間帯）'!$C$6:$U$35,19,FALSE))</f>
        <v/>
      </c>
      <c r="X159" s="633" t="str">
        <f>IF(X157="","",VLOOKUP(X157,'[1]シフト記号表（勤務時間帯）'!$C$6:$U$35,19,FALSE))</f>
        <v/>
      </c>
      <c r="Y159" s="634" t="str">
        <f>IF(Y157="","",VLOOKUP(Y157,'[1]シフト記号表（勤務時間帯）'!$C$6:$U$35,19,FALSE))</f>
        <v/>
      </c>
      <c r="Z159" s="632" t="str">
        <f>IF(Z157="","",VLOOKUP(Z157,'[1]シフト記号表（勤務時間帯）'!$C$6:$U$35,19,FALSE))</f>
        <v/>
      </c>
      <c r="AA159" s="633" t="str">
        <f>IF(AA157="","",VLOOKUP(AA157,'[1]シフト記号表（勤務時間帯）'!$C$6:$U$35,19,FALSE))</f>
        <v/>
      </c>
      <c r="AB159" s="633" t="str">
        <f>IF(AB157="","",VLOOKUP(AB157,'[1]シフト記号表（勤務時間帯）'!$C$6:$U$35,19,FALSE))</f>
        <v/>
      </c>
      <c r="AC159" s="633" t="str">
        <f>IF(AC157="","",VLOOKUP(AC157,'[1]シフト記号表（勤務時間帯）'!$C$6:$U$35,19,FALSE))</f>
        <v/>
      </c>
      <c r="AD159" s="633" t="str">
        <f>IF(AD157="","",VLOOKUP(AD157,'[1]シフト記号表（勤務時間帯）'!$C$6:$U$35,19,FALSE))</f>
        <v/>
      </c>
      <c r="AE159" s="633" t="str">
        <f>IF(AE157="","",VLOOKUP(AE157,'[1]シフト記号表（勤務時間帯）'!$C$6:$U$35,19,FALSE))</f>
        <v/>
      </c>
      <c r="AF159" s="634" t="str">
        <f>IF(AF157="","",VLOOKUP(AF157,'[1]シフト記号表（勤務時間帯）'!$C$6:$U$35,19,FALSE))</f>
        <v/>
      </c>
      <c r="AG159" s="632" t="str">
        <f>IF(AG157="","",VLOOKUP(AG157,'[1]シフト記号表（勤務時間帯）'!$C$6:$U$35,19,FALSE))</f>
        <v/>
      </c>
      <c r="AH159" s="633" t="str">
        <f>IF(AH157="","",VLOOKUP(AH157,'[1]シフト記号表（勤務時間帯）'!$C$6:$U$35,19,FALSE))</f>
        <v/>
      </c>
      <c r="AI159" s="633" t="str">
        <f>IF(AI157="","",VLOOKUP(AI157,'[1]シフト記号表（勤務時間帯）'!$C$6:$U$35,19,FALSE))</f>
        <v/>
      </c>
      <c r="AJ159" s="633" t="str">
        <f>IF(AJ157="","",VLOOKUP(AJ157,'[1]シフト記号表（勤務時間帯）'!$C$6:$U$35,19,FALSE))</f>
        <v/>
      </c>
      <c r="AK159" s="633" t="str">
        <f>IF(AK157="","",VLOOKUP(AK157,'[1]シフト記号表（勤務時間帯）'!$C$6:$U$35,19,FALSE))</f>
        <v/>
      </c>
      <c r="AL159" s="633" t="str">
        <f>IF(AL157="","",VLOOKUP(AL157,'[1]シフト記号表（勤務時間帯）'!$C$6:$U$35,19,FALSE))</f>
        <v/>
      </c>
      <c r="AM159" s="634" t="str">
        <f>IF(AM157="","",VLOOKUP(AM157,'[1]シフト記号表（勤務時間帯）'!$C$6:$U$35,19,FALSE))</f>
        <v/>
      </c>
      <c r="AN159" s="632" t="str">
        <f>IF(AN157="","",VLOOKUP(AN157,'[1]シフト記号表（勤務時間帯）'!$C$6:$U$35,19,FALSE))</f>
        <v/>
      </c>
      <c r="AO159" s="633" t="str">
        <f>IF(AO157="","",VLOOKUP(AO157,'[1]シフト記号表（勤務時間帯）'!$C$6:$U$35,19,FALSE))</f>
        <v/>
      </c>
      <c r="AP159" s="633" t="str">
        <f>IF(AP157="","",VLOOKUP(AP157,'[1]シフト記号表（勤務時間帯）'!$C$6:$U$35,19,FALSE))</f>
        <v/>
      </c>
      <c r="AQ159" s="633" t="str">
        <f>IF(AQ157="","",VLOOKUP(AQ157,'[1]シフト記号表（勤務時間帯）'!$C$6:$U$35,19,FALSE))</f>
        <v/>
      </c>
      <c r="AR159" s="633" t="str">
        <f>IF(AR157="","",VLOOKUP(AR157,'[1]シフト記号表（勤務時間帯）'!$C$6:$U$35,19,FALSE))</f>
        <v/>
      </c>
      <c r="AS159" s="633" t="str">
        <f>IF(AS157="","",VLOOKUP(AS157,'[1]シフト記号表（勤務時間帯）'!$C$6:$U$35,19,FALSE))</f>
        <v/>
      </c>
      <c r="AT159" s="634" t="str">
        <f>IF(AT157="","",VLOOKUP(AT157,'[1]シフト記号表（勤務時間帯）'!$C$6:$U$35,19,FALSE))</f>
        <v/>
      </c>
      <c r="AU159" s="632" t="str">
        <f>IF(AU157="","",VLOOKUP(AU157,'[1]シフト記号表（勤務時間帯）'!$C$6:$U$35,19,FALSE))</f>
        <v/>
      </c>
      <c r="AV159" s="633" t="str">
        <f>IF(AV157="","",VLOOKUP(AV157,'[1]シフト記号表（勤務時間帯）'!$C$6:$U$35,19,FALSE))</f>
        <v/>
      </c>
      <c r="AW159" s="633" t="str">
        <f>IF(AW157="","",VLOOKUP(AW157,'[1]シフト記号表（勤務時間帯）'!$C$6:$U$35,19,FALSE))</f>
        <v/>
      </c>
      <c r="AX159" s="1827">
        <f>IF($BB$3="４週",SUM(S159:AT159),IF($BB$3="暦月",SUM(S159:AW159),""))</f>
        <v>0</v>
      </c>
      <c r="AY159" s="1828"/>
      <c r="AZ159" s="1829">
        <f>IF($BB$3="４週",AX159/4,IF($BB$3="暦月",'勤務体制（100名）'!AX159/('勤務体制（100名）'!$BB$8/7),""))</f>
        <v>0</v>
      </c>
      <c r="BA159" s="1830"/>
      <c r="BB159" s="1878"/>
      <c r="BC159" s="1841"/>
      <c r="BD159" s="1841"/>
      <c r="BE159" s="1841"/>
      <c r="BF159" s="1842"/>
    </row>
    <row r="160" spans="2:58" ht="20.25" customHeight="1" x14ac:dyDescent="0.2">
      <c r="B160" s="1750">
        <f>B157+1</f>
        <v>47</v>
      </c>
      <c r="C160" s="1853"/>
      <c r="D160" s="1854"/>
      <c r="E160" s="1855"/>
      <c r="F160" s="635"/>
      <c r="G160" s="1834"/>
      <c r="H160" s="1836"/>
      <c r="I160" s="1766"/>
      <c r="J160" s="1766"/>
      <c r="K160" s="1767"/>
      <c r="L160" s="1837"/>
      <c r="M160" s="1838"/>
      <c r="N160" s="1838"/>
      <c r="O160" s="1839"/>
      <c r="P160" s="1843" t="s">
        <v>1135</v>
      </c>
      <c r="Q160" s="1844"/>
      <c r="R160" s="1845"/>
      <c r="S160" s="690"/>
      <c r="T160" s="691"/>
      <c r="U160" s="691"/>
      <c r="V160" s="691"/>
      <c r="W160" s="691"/>
      <c r="X160" s="691"/>
      <c r="Y160" s="692"/>
      <c r="Z160" s="690"/>
      <c r="AA160" s="691"/>
      <c r="AB160" s="691"/>
      <c r="AC160" s="691"/>
      <c r="AD160" s="691"/>
      <c r="AE160" s="691"/>
      <c r="AF160" s="692"/>
      <c r="AG160" s="690"/>
      <c r="AH160" s="691"/>
      <c r="AI160" s="691"/>
      <c r="AJ160" s="691"/>
      <c r="AK160" s="691"/>
      <c r="AL160" s="691"/>
      <c r="AM160" s="692"/>
      <c r="AN160" s="690"/>
      <c r="AO160" s="691"/>
      <c r="AP160" s="691"/>
      <c r="AQ160" s="691"/>
      <c r="AR160" s="691"/>
      <c r="AS160" s="691"/>
      <c r="AT160" s="692"/>
      <c r="AU160" s="690"/>
      <c r="AV160" s="691"/>
      <c r="AW160" s="691"/>
      <c r="AX160" s="1915"/>
      <c r="AY160" s="1916"/>
      <c r="AZ160" s="1917"/>
      <c r="BA160" s="1918"/>
      <c r="BB160" s="1876"/>
      <c r="BC160" s="1838"/>
      <c r="BD160" s="1838"/>
      <c r="BE160" s="1838"/>
      <c r="BF160" s="1839"/>
    </row>
    <row r="161" spans="2:58" ht="20.25" customHeight="1" x14ac:dyDescent="0.2">
      <c r="B161" s="1750"/>
      <c r="C161" s="1856"/>
      <c r="D161" s="1857"/>
      <c r="E161" s="1858"/>
      <c r="F161" s="627"/>
      <c r="G161" s="1761"/>
      <c r="H161" s="1765"/>
      <c r="I161" s="1766"/>
      <c r="J161" s="1766"/>
      <c r="K161" s="1767"/>
      <c r="L161" s="1771"/>
      <c r="M161" s="1772"/>
      <c r="N161" s="1772"/>
      <c r="O161" s="1773"/>
      <c r="P161" s="1817" t="s">
        <v>1136</v>
      </c>
      <c r="Q161" s="1818"/>
      <c r="R161" s="1819"/>
      <c r="S161" s="628" t="str">
        <f>IF(S160="","",VLOOKUP(S160,'[1]シフト記号表（勤務時間帯）'!$C$6:$K$35,9,FALSE))</f>
        <v/>
      </c>
      <c r="T161" s="629" t="str">
        <f>IF(T160="","",VLOOKUP(T160,'[1]シフト記号表（勤務時間帯）'!$C$6:$K$35,9,FALSE))</f>
        <v/>
      </c>
      <c r="U161" s="629" t="str">
        <f>IF(U160="","",VLOOKUP(U160,'[1]シフト記号表（勤務時間帯）'!$C$6:$K$35,9,FALSE))</f>
        <v/>
      </c>
      <c r="V161" s="629" t="str">
        <f>IF(V160="","",VLOOKUP(V160,'[1]シフト記号表（勤務時間帯）'!$C$6:$K$35,9,FALSE))</f>
        <v/>
      </c>
      <c r="W161" s="629" t="str">
        <f>IF(W160="","",VLOOKUP(W160,'[1]シフト記号表（勤務時間帯）'!$C$6:$K$35,9,FALSE))</f>
        <v/>
      </c>
      <c r="X161" s="629" t="str">
        <f>IF(X160="","",VLOOKUP(X160,'[1]シフト記号表（勤務時間帯）'!$C$6:$K$35,9,FALSE))</f>
        <v/>
      </c>
      <c r="Y161" s="630" t="str">
        <f>IF(Y160="","",VLOOKUP(Y160,'[1]シフト記号表（勤務時間帯）'!$C$6:$K$35,9,FALSE))</f>
        <v/>
      </c>
      <c r="Z161" s="628" t="str">
        <f>IF(Z160="","",VLOOKUP(Z160,'[1]シフト記号表（勤務時間帯）'!$C$6:$K$35,9,FALSE))</f>
        <v/>
      </c>
      <c r="AA161" s="629" t="str">
        <f>IF(AA160="","",VLOOKUP(AA160,'[1]シフト記号表（勤務時間帯）'!$C$6:$K$35,9,FALSE))</f>
        <v/>
      </c>
      <c r="AB161" s="629" t="str">
        <f>IF(AB160="","",VLOOKUP(AB160,'[1]シフト記号表（勤務時間帯）'!$C$6:$K$35,9,FALSE))</f>
        <v/>
      </c>
      <c r="AC161" s="629" t="str">
        <f>IF(AC160="","",VLOOKUP(AC160,'[1]シフト記号表（勤務時間帯）'!$C$6:$K$35,9,FALSE))</f>
        <v/>
      </c>
      <c r="AD161" s="629" t="str">
        <f>IF(AD160="","",VLOOKUP(AD160,'[1]シフト記号表（勤務時間帯）'!$C$6:$K$35,9,FALSE))</f>
        <v/>
      </c>
      <c r="AE161" s="629" t="str">
        <f>IF(AE160="","",VLOOKUP(AE160,'[1]シフト記号表（勤務時間帯）'!$C$6:$K$35,9,FALSE))</f>
        <v/>
      </c>
      <c r="AF161" s="630" t="str">
        <f>IF(AF160="","",VLOOKUP(AF160,'[1]シフト記号表（勤務時間帯）'!$C$6:$K$35,9,FALSE))</f>
        <v/>
      </c>
      <c r="AG161" s="628" t="str">
        <f>IF(AG160="","",VLOOKUP(AG160,'[1]シフト記号表（勤務時間帯）'!$C$6:$K$35,9,FALSE))</f>
        <v/>
      </c>
      <c r="AH161" s="629" t="str">
        <f>IF(AH160="","",VLOOKUP(AH160,'[1]シフト記号表（勤務時間帯）'!$C$6:$K$35,9,FALSE))</f>
        <v/>
      </c>
      <c r="AI161" s="629" t="str">
        <f>IF(AI160="","",VLOOKUP(AI160,'[1]シフト記号表（勤務時間帯）'!$C$6:$K$35,9,FALSE))</f>
        <v/>
      </c>
      <c r="AJ161" s="629" t="str">
        <f>IF(AJ160="","",VLOOKUP(AJ160,'[1]シフト記号表（勤務時間帯）'!$C$6:$K$35,9,FALSE))</f>
        <v/>
      </c>
      <c r="AK161" s="629" t="str">
        <f>IF(AK160="","",VLOOKUP(AK160,'[1]シフト記号表（勤務時間帯）'!$C$6:$K$35,9,FALSE))</f>
        <v/>
      </c>
      <c r="AL161" s="629" t="str">
        <f>IF(AL160="","",VLOOKUP(AL160,'[1]シフト記号表（勤務時間帯）'!$C$6:$K$35,9,FALSE))</f>
        <v/>
      </c>
      <c r="AM161" s="630" t="str">
        <f>IF(AM160="","",VLOOKUP(AM160,'[1]シフト記号表（勤務時間帯）'!$C$6:$K$35,9,FALSE))</f>
        <v/>
      </c>
      <c r="AN161" s="628" t="str">
        <f>IF(AN160="","",VLOOKUP(AN160,'[1]シフト記号表（勤務時間帯）'!$C$6:$K$35,9,FALSE))</f>
        <v/>
      </c>
      <c r="AO161" s="629" t="str">
        <f>IF(AO160="","",VLOOKUP(AO160,'[1]シフト記号表（勤務時間帯）'!$C$6:$K$35,9,FALSE))</f>
        <v/>
      </c>
      <c r="AP161" s="629" t="str">
        <f>IF(AP160="","",VLOOKUP(AP160,'[1]シフト記号表（勤務時間帯）'!$C$6:$K$35,9,FALSE))</f>
        <v/>
      </c>
      <c r="AQ161" s="629" t="str">
        <f>IF(AQ160="","",VLOOKUP(AQ160,'[1]シフト記号表（勤務時間帯）'!$C$6:$K$35,9,FALSE))</f>
        <v/>
      </c>
      <c r="AR161" s="629" t="str">
        <f>IF(AR160="","",VLOOKUP(AR160,'[1]シフト記号表（勤務時間帯）'!$C$6:$K$35,9,FALSE))</f>
        <v/>
      </c>
      <c r="AS161" s="629" t="str">
        <f>IF(AS160="","",VLOOKUP(AS160,'[1]シフト記号表（勤務時間帯）'!$C$6:$K$35,9,FALSE))</f>
        <v/>
      </c>
      <c r="AT161" s="630" t="str">
        <f>IF(AT160="","",VLOOKUP(AT160,'[1]シフト記号表（勤務時間帯）'!$C$6:$K$35,9,FALSE))</f>
        <v/>
      </c>
      <c r="AU161" s="628" t="str">
        <f>IF(AU160="","",VLOOKUP(AU160,'[1]シフト記号表（勤務時間帯）'!$C$6:$K$35,9,FALSE))</f>
        <v/>
      </c>
      <c r="AV161" s="629" t="str">
        <f>IF(AV160="","",VLOOKUP(AV160,'[1]シフト記号表（勤務時間帯）'!$C$6:$K$35,9,FALSE))</f>
        <v/>
      </c>
      <c r="AW161" s="629" t="str">
        <f>IF(AW160="","",VLOOKUP(AW160,'[1]シフト記号表（勤務時間帯）'!$C$6:$K$35,9,FALSE))</f>
        <v/>
      </c>
      <c r="AX161" s="1820">
        <f>IF($BB$3="４週",SUM(S161:AT161),IF($BB$3="暦月",SUM(S161:AW161),""))</f>
        <v>0</v>
      </c>
      <c r="AY161" s="1821"/>
      <c r="AZ161" s="1822">
        <f>IF($BB$3="４週",AX161/4,IF($BB$3="暦月",'勤務体制（100名）'!AX161/('勤務体制（100名）'!$BB$8/7),""))</f>
        <v>0</v>
      </c>
      <c r="BA161" s="1823"/>
      <c r="BB161" s="1877"/>
      <c r="BC161" s="1772"/>
      <c r="BD161" s="1772"/>
      <c r="BE161" s="1772"/>
      <c r="BF161" s="1773"/>
    </row>
    <row r="162" spans="2:58" ht="20.25" customHeight="1" x14ac:dyDescent="0.2">
      <c r="B162" s="1750"/>
      <c r="C162" s="1859"/>
      <c r="D162" s="1860"/>
      <c r="E162" s="1861"/>
      <c r="F162" s="693">
        <f>C160</f>
        <v>0</v>
      </c>
      <c r="G162" s="1835"/>
      <c r="H162" s="1765"/>
      <c r="I162" s="1766"/>
      <c r="J162" s="1766"/>
      <c r="K162" s="1767"/>
      <c r="L162" s="1840"/>
      <c r="M162" s="1841"/>
      <c r="N162" s="1841"/>
      <c r="O162" s="1842"/>
      <c r="P162" s="1824" t="s">
        <v>1137</v>
      </c>
      <c r="Q162" s="1825"/>
      <c r="R162" s="1826"/>
      <c r="S162" s="632" t="str">
        <f>IF(S160="","",VLOOKUP(S160,'[1]シフト記号表（勤務時間帯）'!$C$6:$U$35,19,FALSE))</f>
        <v/>
      </c>
      <c r="T162" s="633" t="str">
        <f>IF(T160="","",VLOOKUP(T160,'[1]シフト記号表（勤務時間帯）'!$C$6:$U$35,19,FALSE))</f>
        <v/>
      </c>
      <c r="U162" s="633" t="str">
        <f>IF(U160="","",VLOOKUP(U160,'[1]シフト記号表（勤務時間帯）'!$C$6:$U$35,19,FALSE))</f>
        <v/>
      </c>
      <c r="V162" s="633" t="str">
        <f>IF(V160="","",VLOOKUP(V160,'[1]シフト記号表（勤務時間帯）'!$C$6:$U$35,19,FALSE))</f>
        <v/>
      </c>
      <c r="W162" s="633" t="str">
        <f>IF(W160="","",VLOOKUP(W160,'[1]シフト記号表（勤務時間帯）'!$C$6:$U$35,19,FALSE))</f>
        <v/>
      </c>
      <c r="X162" s="633" t="str">
        <f>IF(X160="","",VLOOKUP(X160,'[1]シフト記号表（勤務時間帯）'!$C$6:$U$35,19,FALSE))</f>
        <v/>
      </c>
      <c r="Y162" s="634" t="str">
        <f>IF(Y160="","",VLOOKUP(Y160,'[1]シフト記号表（勤務時間帯）'!$C$6:$U$35,19,FALSE))</f>
        <v/>
      </c>
      <c r="Z162" s="632" t="str">
        <f>IF(Z160="","",VLOOKUP(Z160,'[1]シフト記号表（勤務時間帯）'!$C$6:$U$35,19,FALSE))</f>
        <v/>
      </c>
      <c r="AA162" s="633" t="str">
        <f>IF(AA160="","",VLOOKUP(AA160,'[1]シフト記号表（勤務時間帯）'!$C$6:$U$35,19,FALSE))</f>
        <v/>
      </c>
      <c r="AB162" s="633" t="str">
        <f>IF(AB160="","",VLOOKUP(AB160,'[1]シフト記号表（勤務時間帯）'!$C$6:$U$35,19,FALSE))</f>
        <v/>
      </c>
      <c r="AC162" s="633" t="str">
        <f>IF(AC160="","",VLOOKUP(AC160,'[1]シフト記号表（勤務時間帯）'!$C$6:$U$35,19,FALSE))</f>
        <v/>
      </c>
      <c r="AD162" s="633" t="str">
        <f>IF(AD160="","",VLOOKUP(AD160,'[1]シフト記号表（勤務時間帯）'!$C$6:$U$35,19,FALSE))</f>
        <v/>
      </c>
      <c r="AE162" s="633" t="str">
        <f>IF(AE160="","",VLOOKUP(AE160,'[1]シフト記号表（勤務時間帯）'!$C$6:$U$35,19,FALSE))</f>
        <v/>
      </c>
      <c r="AF162" s="634" t="str">
        <f>IF(AF160="","",VLOOKUP(AF160,'[1]シフト記号表（勤務時間帯）'!$C$6:$U$35,19,FALSE))</f>
        <v/>
      </c>
      <c r="AG162" s="632" t="str">
        <f>IF(AG160="","",VLOOKUP(AG160,'[1]シフト記号表（勤務時間帯）'!$C$6:$U$35,19,FALSE))</f>
        <v/>
      </c>
      <c r="AH162" s="633" t="str">
        <f>IF(AH160="","",VLOOKUP(AH160,'[1]シフト記号表（勤務時間帯）'!$C$6:$U$35,19,FALSE))</f>
        <v/>
      </c>
      <c r="AI162" s="633" t="str">
        <f>IF(AI160="","",VLOOKUP(AI160,'[1]シフト記号表（勤務時間帯）'!$C$6:$U$35,19,FALSE))</f>
        <v/>
      </c>
      <c r="AJ162" s="633" t="str">
        <f>IF(AJ160="","",VLOOKUP(AJ160,'[1]シフト記号表（勤務時間帯）'!$C$6:$U$35,19,FALSE))</f>
        <v/>
      </c>
      <c r="AK162" s="633" t="str">
        <f>IF(AK160="","",VLOOKUP(AK160,'[1]シフト記号表（勤務時間帯）'!$C$6:$U$35,19,FALSE))</f>
        <v/>
      </c>
      <c r="AL162" s="633" t="str">
        <f>IF(AL160="","",VLOOKUP(AL160,'[1]シフト記号表（勤務時間帯）'!$C$6:$U$35,19,FALSE))</f>
        <v/>
      </c>
      <c r="AM162" s="634" t="str">
        <f>IF(AM160="","",VLOOKUP(AM160,'[1]シフト記号表（勤務時間帯）'!$C$6:$U$35,19,FALSE))</f>
        <v/>
      </c>
      <c r="AN162" s="632" t="str">
        <f>IF(AN160="","",VLOOKUP(AN160,'[1]シフト記号表（勤務時間帯）'!$C$6:$U$35,19,FALSE))</f>
        <v/>
      </c>
      <c r="AO162" s="633" t="str">
        <f>IF(AO160="","",VLOOKUP(AO160,'[1]シフト記号表（勤務時間帯）'!$C$6:$U$35,19,FALSE))</f>
        <v/>
      </c>
      <c r="AP162" s="633" t="str">
        <f>IF(AP160="","",VLOOKUP(AP160,'[1]シフト記号表（勤務時間帯）'!$C$6:$U$35,19,FALSE))</f>
        <v/>
      </c>
      <c r="AQ162" s="633" t="str">
        <f>IF(AQ160="","",VLOOKUP(AQ160,'[1]シフト記号表（勤務時間帯）'!$C$6:$U$35,19,FALSE))</f>
        <v/>
      </c>
      <c r="AR162" s="633" t="str">
        <f>IF(AR160="","",VLOOKUP(AR160,'[1]シフト記号表（勤務時間帯）'!$C$6:$U$35,19,FALSE))</f>
        <v/>
      </c>
      <c r="AS162" s="633" t="str">
        <f>IF(AS160="","",VLOOKUP(AS160,'[1]シフト記号表（勤務時間帯）'!$C$6:$U$35,19,FALSE))</f>
        <v/>
      </c>
      <c r="AT162" s="634" t="str">
        <f>IF(AT160="","",VLOOKUP(AT160,'[1]シフト記号表（勤務時間帯）'!$C$6:$U$35,19,FALSE))</f>
        <v/>
      </c>
      <c r="AU162" s="632" t="str">
        <f>IF(AU160="","",VLOOKUP(AU160,'[1]シフト記号表（勤務時間帯）'!$C$6:$U$35,19,FALSE))</f>
        <v/>
      </c>
      <c r="AV162" s="633" t="str">
        <f>IF(AV160="","",VLOOKUP(AV160,'[1]シフト記号表（勤務時間帯）'!$C$6:$U$35,19,FALSE))</f>
        <v/>
      </c>
      <c r="AW162" s="633" t="str">
        <f>IF(AW160="","",VLOOKUP(AW160,'[1]シフト記号表（勤務時間帯）'!$C$6:$U$35,19,FALSE))</f>
        <v/>
      </c>
      <c r="AX162" s="1827">
        <f>IF($BB$3="４週",SUM(S162:AT162),IF($BB$3="暦月",SUM(S162:AW162),""))</f>
        <v>0</v>
      </c>
      <c r="AY162" s="1828"/>
      <c r="AZ162" s="1829">
        <f>IF($BB$3="４週",AX162/4,IF($BB$3="暦月",'勤務体制（100名）'!AX162/('勤務体制（100名）'!$BB$8/7),""))</f>
        <v>0</v>
      </c>
      <c r="BA162" s="1830"/>
      <c r="BB162" s="1878"/>
      <c r="BC162" s="1841"/>
      <c r="BD162" s="1841"/>
      <c r="BE162" s="1841"/>
      <c r="BF162" s="1842"/>
    </row>
    <row r="163" spans="2:58" ht="20.25" customHeight="1" x14ac:dyDescent="0.2">
      <c r="B163" s="1750">
        <f>B160+1</f>
        <v>48</v>
      </c>
      <c r="C163" s="1853"/>
      <c r="D163" s="1854"/>
      <c r="E163" s="1855"/>
      <c r="F163" s="635"/>
      <c r="G163" s="1834"/>
      <c r="H163" s="1836"/>
      <c r="I163" s="1766"/>
      <c r="J163" s="1766"/>
      <c r="K163" s="1767"/>
      <c r="L163" s="1837"/>
      <c r="M163" s="1838"/>
      <c r="N163" s="1838"/>
      <c r="O163" s="1839"/>
      <c r="P163" s="1843" t="s">
        <v>1135</v>
      </c>
      <c r="Q163" s="1844"/>
      <c r="R163" s="1845"/>
      <c r="S163" s="690"/>
      <c r="T163" s="691"/>
      <c r="U163" s="691"/>
      <c r="V163" s="691"/>
      <c r="W163" s="691"/>
      <c r="X163" s="691"/>
      <c r="Y163" s="692"/>
      <c r="Z163" s="690"/>
      <c r="AA163" s="691"/>
      <c r="AB163" s="691"/>
      <c r="AC163" s="691"/>
      <c r="AD163" s="691"/>
      <c r="AE163" s="691"/>
      <c r="AF163" s="692"/>
      <c r="AG163" s="690"/>
      <c r="AH163" s="691"/>
      <c r="AI163" s="691"/>
      <c r="AJ163" s="691"/>
      <c r="AK163" s="691"/>
      <c r="AL163" s="691"/>
      <c r="AM163" s="692"/>
      <c r="AN163" s="690"/>
      <c r="AO163" s="691"/>
      <c r="AP163" s="691"/>
      <c r="AQ163" s="691"/>
      <c r="AR163" s="691"/>
      <c r="AS163" s="691"/>
      <c r="AT163" s="692"/>
      <c r="AU163" s="690"/>
      <c r="AV163" s="691"/>
      <c r="AW163" s="691"/>
      <c r="AX163" s="1915"/>
      <c r="AY163" s="1916"/>
      <c r="AZ163" s="1917"/>
      <c r="BA163" s="1918"/>
      <c r="BB163" s="1876"/>
      <c r="BC163" s="1838"/>
      <c r="BD163" s="1838"/>
      <c r="BE163" s="1838"/>
      <c r="BF163" s="1839"/>
    </row>
    <row r="164" spans="2:58" ht="20.25" customHeight="1" x14ac:dyDescent="0.2">
      <c r="B164" s="1750"/>
      <c r="C164" s="1856"/>
      <c r="D164" s="1857"/>
      <c r="E164" s="1858"/>
      <c r="F164" s="627"/>
      <c r="G164" s="1761"/>
      <c r="H164" s="1765"/>
      <c r="I164" s="1766"/>
      <c r="J164" s="1766"/>
      <c r="K164" s="1767"/>
      <c r="L164" s="1771"/>
      <c r="M164" s="1772"/>
      <c r="N164" s="1772"/>
      <c r="O164" s="1773"/>
      <c r="P164" s="1817" t="s">
        <v>1136</v>
      </c>
      <c r="Q164" s="1818"/>
      <c r="R164" s="1819"/>
      <c r="S164" s="628" t="str">
        <f>IF(S163="","",VLOOKUP(S163,'[1]シフト記号表（勤務時間帯）'!$C$6:$K$35,9,FALSE))</f>
        <v/>
      </c>
      <c r="T164" s="629" t="str">
        <f>IF(T163="","",VLOOKUP(T163,'[1]シフト記号表（勤務時間帯）'!$C$6:$K$35,9,FALSE))</f>
        <v/>
      </c>
      <c r="U164" s="629" t="str">
        <f>IF(U163="","",VLOOKUP(U163,'[1]シフト記号表（勤務時間帯）'!$C$6:$K$35,9,FALSE))</f>
        <v/>
      </c>
      <c r="V164" s="629" t="str">
        <f>IF(V163="","",VLOOKUP(V163,'[1]シフト記号表（勤務時間帯）'!$C$6:$K$35,9,FALSE))</f>
        <v/>
      </c>
      <c r="W164" s="629" t="str">
        <f>IF(W163="","",VLOOKUP(W163,'[1]シフト記号表（勤務時間帯）'!$C$6:$K$35,9,FALSE))</f>
        <v/>
      </c>
      <c r="X164" s="629" t="str">
        <f>IF(X163="","",VLOOKUP(X163,'[1]シフト記号表（勤務時間帯）'!$C$6:$K$35,9,FALSE))</f>
        <v/>
      </c>
      <c r="Y164" s="630" t="str">
        <f>IF(Y163="","",VLOOKUP(Y163,'[1]シフト記号表（勤務時間帯）'!$C$6:$K$35,9,FALSE))</f>
        <v/>
      </c>
      <c r="Z164" s="628" t="str">
        <f>IF(Z163="","",VLOOKUP(Z163,'[1]シフト記号表（勤務時間帯）'!$C$6:$K$35,9,FALSE))</f>
        <v/>
      </c>
      <c r="AA164" s="629" t="str">
        <f>IF(AA163="","",VLOOKUP(AA163,'[1]シフト記号表（勤務時間帯）'!$C$6:$K$35,9,FALSE))</f>
        <v/>
      </c>
      <c r="AB164" s="629" t="str">
        <f>IF(AB163="","",VLOOKUP(AB163,'[1]シフト記号表（勤務時間帯）'!$C$6:$K$35,9,FALSE))</f>
        <v/>
      </c>
      <c r="AC164" s="629" t="str">
        <f>IF(AC163="","",VLOOKUP(AC163,'[1]シフト記号表（勤務時間帯）'!$C$6:$K$35,9,FALSE))</f>
        <v/>
      </c>
      <c r="AD164" s="629" t="str">
        <f>IF(AD163="","",VLOOKUP(AD163,'[1]シフト記号表（勤務時間帯）'!$C$6:$K$35,9,FALSE))</f>
        <v/>
      </c>
      <c r="AE164" s="629" t="str">
        <f>IF(AE163="","",VLOOKUP(AE163,'[1]シフト記号表（勤務時間帯）'!$C$6:$K$35,9,FALSE))</f>
        <v/>
      </c>
      <c r="AF164" s="630" t="str">
        <f>IF(AF163="","",VLOOKUP(AF163,'[1]シフト記号表（勤務時間帯）'!$C$6:$K$35,9,FALSE))</f>
        <v/>
      </c>
      <c r="AG164" s="628" t="str">
        <f>IF(AG163="","",VLOOKUP(AG163,'[1]シフト記号表（勤務時間帯）'!$C$6:$K$35,9,FALSE))</f>
        <v/>
      </c>
      <c r="AH164" s="629" t="str">
        <f>IF(AH163="","",VLOOKUP(AH163,'[1]シフト記号表（勤務時間帯）'!$C$6:$K$35,9,FALSE))</f>
        <v/>
      </c>
      <c r="AI164" s="629" t="str">
        <f>IF(AI163="","",VLOOKUP(AI163,'[1]シフト記号表（勤務時間帯）'!$C$6:$K$35,9,FALSE))</f>
        <v/>
      </c>
      <c r="AJ164" s="629" t="str">
        <f>IF(AJ163="","",VLOOKUP(AJ163,'[1]シフト記号表（勤務時間帯）'!$C$6:$K$35,9,FALSE))</f>
        <v/>
      </c>
      <c r="AK164" s="629" t="str">
        <f>IF(AK163="","",VLOOKUP(AK163,'[1]シフト記号表（勤務時間帯）'!$C$6:$K$35,9,FALSE))</f>
        <v/>
      </c>
      <c r="AL164" s="629" t="str">
        <f>IF(AL163="","",VLOOKUP(AL163,'[1]シフト記号表（勤務時間帯）'!$C$6:$K$35,9,FALSE))</f>
        <v/>
      </c>
      <c r="AM164" s="630" t="str">
        <f>IF(AM163="","",VLOOKUP(AM163,'[1]シフト記号表（勤務時間帯）'!$C$6:$K$35,9,FALSE))</f>
        <v/>
      </c>
      <c r="AN164" s="628" t="str">
        <f>IF(AN163="","",VLOOKUP(AN163,'[1]シフト記号表（勤務時間帯）'!$C$6:$K$35,9,FALSE))</f>
        <v/>
      </c>
      <c r="AO164" s="629" t="str">
        <f>IF(AO163="","",VLOOKUP(AO163,'[1]シフト記号表（勤務時間帯）'!$C$6:$K$35,9,FALSE))</f>
        <v/>
      </c>
      <c r="AP164" s="629" t="str">
        <f>IF(AP163="","",VLOOKUP(AP163,'[1]シフト記号表（勤務時間帯）'!$C$6:$K$35,9,FALSE))</f>
        <v/>
      </c>
      <c r="AQ164" s="629" t="str">
        <f>IF(AQ163="","",VLOOKUP(AQ163,'[1]シフト記号表（勤務時間帯）'!$C$6:$K$35,9,FALSE))</f>
        <v/>
      </c>
      <c r="AR164" s="629" t="str">
        <f>IF(AR163="","",VLOOKUP(AR163,'[1]シフト記号表（勤務時間帯）'!$C$6:$K$35,9,FALSE))</f>
        <v/>
      </c>
      <c r="AS164" s="629" t="str">
        <f>IF(AS163="","",VLOOKUP(AS163,'[1]シフト記号表（勤務時間帯）'!$C$6:$K$35,9,FALSE))</f>
        <v/>
      </c>
      <c r="AT164" s="630" t="str">
        <f>IF(AT163="","",VLOOKUP(AT163,'[1]シフト記号表（勤務時間帯）'!$C$6:$K$35,9,FALSE))</f>
        <v/>
      </c>
      <c r="AU164" s="628" t="str">
        <f>IF(AU163="","",VLOOKUP(AU163,'[1]シフト記号表（勤務時間帯）'!$C$6:$K$35,9,FALSE))</f>
        <v/>
      </c>
      <c r="AV164" s="629" t="str">
        <f>IF(AV163="","",VLOOKUP(AV163,'[1]シフト記号表（勤務時間帯）'!$C$6:$K$35,9,FALSE))</f>
        <v/>
      </c>
      <c r="AW164" s="629" t="str">
        <f>IF(AW163="","",VLOOKUP(AW163,'[1]シフト記号表（勤務時間帯）'!$C$6:$K$35,9,FALSE))</f>
        <v/>
      </c>
      <c r="AX164" s="1820">
        <f>IF($BB$3="４週",SUM(S164:AT164),IF($BB$3="暦月",SUM(S164:AW164),""))</f>
        <v>0</v>
      </c>
      <c r="AY164" s="1821"/>
      <c r="AZ164" s="1822">
        <f>IF($BB$3="４週",AX164/4,IF($BB$3="暦月",'勤務体制（100名）'!AX164/('勤務体制（100名）'!$BB$8/7),""))</f>
        <v>0</v>
      </c>
      <c r="BA164" s="1823"/>
      <c r="BB164" s="1877"/>
      <c r="BC164" s="1772"/>
      <c r="BD164" s="1772"/>
      <c r="BE164" s="1772"/>
      <c r="BF164" s="1773"/>
    </row>
    <row r="165" spans="2:58" ht="20.25" customHeight="1" x14ac:dyDescent="0.2">
      <c r="B165" s="1750"/>
      <c r="C165" s="1859"/>
      <c r="D165" s="1860"/>
      <c r="E165" s="1861"/>
      <c r="F165" s="693">
        <f>C163</f>
        <v>0</v>
      </c>
      <c r="G165" s="1835"/>
      <c r="H165" s="1765"/>
      <c r="I165" s="1766"/>
      <c r="J165" s="1766"/>
      <c r="K165" s="1767"/>
      <c r="L165" s="1840"/>
      <c r="M165" s="1841"/>
      <c r="N165" s="1841"/>
      <c r="O165" s="1842"/>
      <c r="P165" s="1824" t="s">
        <v>1137</v>
      </c>
      <c r="Q165" s="1825"/>
      <c r="R165" s="1826"/>
      <c r="S165" s="632" t="str">
        <f>IF(S163="","",VLOOKUP(S163,'[1]シフト記号表（勤務時間帯）'!$C$6:$U$35,19,FALSE))</f>
        <v/>
      </c>
      <c r="T165" s="633" t="str">
        <f>IF(T163="","",VLOOKUP(T163,'[1]シフト記号表（勤務時間帯）'!$C$6:$U$35,19,FALSE))</f>
        <v/>
      </c>
      <c r="U165" s="633" t="str">
        <f>IF(U163="","",VLOOKUP(U163,'[1]シフト記号表（勤務時間帯）'!$C$6:$U$35,19,FALSE))</f>
        <v/>
      </c>
      <c r="V165" s="633" t="str">
        <f>IF(V163="","",VLOOKUP(V163,'[1]シフト記号表（勤務時間帯）'!$C$6:$U$35,19,FALSE))</f>
        <v/>
      </c>
      <c r="W165" s="633" t="str">
        <f>IF(W163="","",VLOOKUP(W163,'[1]シフト記号表（勤務時間帯）'!$C$6:$U$35,19,FALSE))</f>
        <v/>
      </c>
      <c r="X165" s="633" t="str">
        <f>IF(X163="","",VLOOKUP(X163,'[1]シフト記号表（勤務時間帯）'!$C$6:$U$35,19,FALSE))</f>
        <v/>
      </c>
      <c r="Y165" s="634" t="str">
        <f>IF(Y163="","",VLOOKUP(Y163,'[1]シフト記号表（勤務時間帯）'!$C$6:$U$35,19,FALSE))</f>
        <v/>
      </c>
      <c r="Z165" s="632" t="str">
        <f>IF(Z163="","",VLOOKUP(Z163,'[1]シフト記号表（勤務時間帯）'!$C$6:$U$35,19,FALSE))</f>
        <v/>
      </c>
      <c r="AA165" s="633" t="str">
        <f>IF(AA163="","",VLOOKUP(AA163,'[1]シフト記号表（勤務時間帯）'!$C$6:$U$35,19,FALSE))</f>
        <v/>
      </c>
      <c r="AB165" s="633" t="str">
        <f>IF(AB163="","",VLOOKUP(AB163,'[1]シフト記号表（勤務時間帯）'!$C$6:$U$35,19,FALSE))</f>
        <v/>
      </c>
      <c r="AC165" s="633" t="str">
        <f>IF(AC163="","",VLOOKUP(AC163,'[1]シフト記号表（勤務時間帯）'!$C$6:$U$35,19,FALSE))</f>
        <v/>
      </c>
      <c r="AD165" s="633" t="str">
        <f>IF(AD163="","",VLOOKUP(AD163,'[1]シフト記号表（勤務時間帯）'!$C$6:$U$35,19,FALSE))</f>
        <v/>
      </c>
      <c r="AE165" s="633" t="str">
        <f>IF(AE163="","",VLOOKUP(AE163,'[1]シフト記号表（勤務時間帯）'!$C$6:$U$35,19,FALSE))</f>
        <v/>
      </c>
      <c r="AF165" s="634" t="str">
        <f>IF(AF163="","",VLOOKUP(AF163,'[1]シフト記号表（勤務時間帯）'!$C$6:$U$35,19,FALSE))</f>
        <v/>
      </c>
      <c r="AG165" s="632" t="str">
        <f>IF(AG163="","",VLOOKUP(AG163,'[1]シフト記号表（勤務時間帯）'!$C$6:$U$35,19,FALSE))</f>
        <v/>
      </c>
      <c r="AH165" s="633" t="str">
        <f>IF(AH163="","",VLOOKUP(AH163,'[1]シフト記号表（勤務時間帯）'!$C$6:$U$35,19,FALSE))</f>
        <v/>
      </c>
      <c r="AI165" s="633" t="str">
        <f>IF(AI163="","",VLOOKUP(AI163,'[1]シフト記号表（勤務時間帯）'!$C$6:$U$35,19,FALSE))</f>
        <v/>
      </c>
      <c r="AJ165" s="633" t="str">
        <f>IF(AJ163="","",VLOOKUP(AJ163,'[1]シフト記号表（勤務時間帯）'!$C$6:$U$35,19,FALSE))</f>
        <v/>
      </c>
      <c r="AK165" s="633" t="str">
        <f>IF(AK163="","",VLOOKUP(AK163,'[1]シフト記号表（勤務時間帯）'!$C$6:$U$35,19,FALSE))</f>
        <v/>
      </c>
      <c r="AL165" s="633" t="str">
        <f>IF(AL163="","",VLOOKUP(AL163,'[1]シフト記号表（勤務時間帯）'!$C$6:$U$35,19,FALSE))</f>
        <v/>
      </c>
      <c r="AM165" s="634" t="str">
        <f>IF(AM163="","",VLOOKUP(AM163,'[1]シフト記号表（勤務時間帯）'!$C$6:$U$35,19,FALSE))</f>
        <v/>
      </c>
      <c r="AN165" s="632" t="str">
        <f>IF(AN163="","",VLOOKUP(AN163,'[1]シフト記号表（勤務時間帯）'!$C$6:$U$35,19,FALSE))</f>
        <v/>
      </c>
      <c r="AO165" s="633" t="str">
        <f>IF(AO163="","",VLOOKUP(AO163,'[1]シフト記号表（勤務時間帯）'!$C$6:$U$35,19,FALSE))</f>
        <v/>
      </c>
      <c r="AP165" s="633" t="str">
        <f>IF(AP163="","",VLOOKUP(AP163,'[1]シフト記号表（勤務時間帯）'!$C$6:$U$35,19,FALSE))</f>
        <v/>
      </c>
      <c r="AQ165" s="633" t="str">
        <f>IF(AQ163="","",VLOOKUP(AQ163,'[1]シフト記号表（勤務時間帯）'!$C$6:$U$35,19,FALSE))</f>
        <v/>
      </c>
      <c r="AR165" s="633" t="str">
        <f>IF(AR163="","",VLOOKUP(AR163,'[1]シフト記号表（勤務時間帯）'!$C$6:$U$35,19,FALSE))</f>
        <v/>
      </c>
      <c r="AS165" s="633" t="str">
        <f>IF(AS163="","",VLOOKUP(AS163,'[1]シフト記号表（勤務時間帯）'!$C$6:$U$35,19,FALSE))</f>
        <v/>
      </c>
      <c r="AT165" s="634" t="str">
        <f>IF(AT163="","",VLOOKUP(AT163,'[1]シフト記号表（勤務時間帯）'!$C$6:$U$35,19,FALSE))</f>
        <v/>
      </c>
      <c r="AU165" s="632" t="str">
        <f>IF(AU163="","",VLOOKUP(AU163,'[1]シフト記号表（勤務時間帯）'!$C$6:$U$35,19,FALSE))</f>
        <v/>
      </c>
      <c r="AV165" s="633" t="str">
        <f>IF(AV163="","",VLOOKUP(AV163,'[1]シフト記号表（勤務時間帯）'!$C$6:$U$35,19,FALSE))</f>
        <v/>
      </c>
      <c r="AW165" s="633" t="str">
        <f>IF(AW163="","",VLOOKUP(AW163,'[1]シフト記号表（勤務時間帯）'!$C$6:$U$35,19,FALSE))</f>
        <v/>
      </c>
      <c r="AX165" s="1827">
        <f>IF($BB$3="４週",SUM(S165:AT165),IF($BB$3="暦月",SUM(S165:AW165),""))</f>
        <v>0</v>
      </c>
      <c r="AY165" s="1828"/>
      <c r="AZ165" s="1829">
        <f>IF($BB$3="４週",AX165/4,IF($BB$3="暦月",'勤務体制（100名）'!AX165/('勤務体制（100名）'!$BB$8/7),""))</f>
        <v>0</v>
      </c>
      <c r="BA165" s="1830"/>
      <c r="BB165" s="1878"/>
      <c r="BC165" s="1841"/>
      <c r="BD165" s="1841"/>
      <c r="BE165" s="1841"/>
      <c r="BF165" s="1842"/>
    </row>
    <row r="166" spans="2:58" ht="20.25" customHeight="1" x14ac:dyDescent="0.2">
      <c r="B166" s="1750">
        <f>B163+1</f>
        <v>49</v>
      </c>
      <c r="C166" s="1853"/>
      <c r="D166" s="1854"/>
      <c r="E166" s="1855"/>
      <c r="F166" s="635"/>
      <c r="G166" s="1834"/>
      <c r="H166" s="1836"/>
      <c r="I166" s="1766"/>
      <c r="J166" s="1766"/>
      <c r="K166" s="1767"/>
      <c r="L166" s="1837"/>
      <c r="M166" s="1838"/>
      <c r="N166" s="1838"/>
      <c r="O166" s="1839"/>
      <c r="P166" s="1843" t="s">
        <v>1135</v>
      </c>
      <c r="Q166" s="1844"/>
      <c r="R166" s="1845"/>
      <c r="S166" s="690"/>
      <c r="T166" s="691"/>
      <c r="U166" s="691"/>
      <c r="V166" s="691"/>
      <c r="W166" s="691"/>
      <c r="X166" s="691"/>
      <c r="Y166" s="692"/>
      <c r="Z166" s="690"/>
      <c r="AA166" s="691"/>
      <c r="AB166" s="691"/>
      <c r="AC166" s="691"/>
      <c r="AD166" s="691"/>
      <c r="AE166" s="691"/>
      <c r="AF166" s="692"/>
      <c r="AG166" s="690"/>
      <c r="AH166" s="691"/>
      <c r="AI166" s="691"/>
      <c r="AJ166" s="691"/>
      <c r="AK166" s="691"/>
      <c r="AL166" s="691"/>
      <c r="AM166" s="692"/>
      <c r="AN166" s="690"/>
      <c r="AO166" s="691"/>
      <c r="AP166" s="691"/>
      <c r="AQ166" s="691"/>
      <c r="AR166" s="691"/>
      <c r="AS166" s="691"/>
      <c r="AT166" s="692"/>
      <c r="AU166" s="690"/>
      <c r="AV166" s="691"/>
      <c r="AW166" s="691"/>
      <c r="AX166" s="1915"/>
      <c r="AY166" s="1916"/>
      <c r="AZ166" s="1917"/>
      <c r="BA166" s="1918"/>
      <c r="BB166" s="1876"/>
      <c r="BC166" s="1838"/>
      <c r="BD166" s="1838"/>
      <c r="BE166" s="1838"/>
      <c r="BF166" s="1839"/>
    </row>
    <row r="167" spans="2:58" ht="20.25" customHeight="1" x14ac:dyDescent="0.2">
      <c r="B167" s="1750"/>
      <c r="C167" s="1856"/>
      <c r="D167" s="1857"/>
      <c r="E167" s="1858"/>
      <c r="F167" s="627"/>
      <c r="G167" s="1761"/>
      <c r="H167" s="1765"/>
      <c r="I167" s="1766"/>
      <c r="J167" s="1766"/>
      <c r="K167" s="1767"/>
      <c r="L167" s="1771"/>
      <c r="M167" s="1772"/>
      <c r="N167" s="1772"/>
      <c r="O167" s="1773"/>
      <c r="P167" s="1817" t="s">
        <v>1136</v>
      </c>
      <c r="Q167" s="1818"/>
      <c r="R167" s="1819"/>
      <c r="S167" s="628" t="str">
        <f>IF(S166="","",VLOOKUP(S166,'[1]シフト記号表（勤務時間帯）'!$C$6:$K$35,9,FALSE))</f>
        <v/>
      </c>
      <c r="T167" s="629" t="str">
        <f>IF(T166="","",VLOOKUP(T166,'[1]シフト記号表（勤務時間帯）'!$C$6:$K$35,9,FALSE))</f>
        <v/>
      </c>
      <c r="U167" s="629" t="str">
        <f>IF(U166="","",VLOOKUP(U166,'[1]シフト記号表（勤務時間帯）'!$C$6:$K$35,9,FALSE))</f>
        <v/>
      </c>
      <c r="V167" s="629" t="str">
        <f>IF(V166="","",VLOOKUP(V166,'[1]シフト記号表（勤務時間帯）'!$C$6:$K$35,9,FALSE))</f>
        <v/>
      </c>
      <c r="W167" s="629" t="str">
        <f>IF(W166="","",VLOOKUP(W166,'[1]シフト記号表（勤務時間帯）'!$C$6:$K$35,9,FALSE))</f>
        <v/>
      </c>
      <c r="X167" s="629" t="str">
        <f>IF(X166="","",VLOOKUP(X166,'[1]シフト記号表（勤務時間帯）'!$C$6:$K$35,9,FALSE))</f>
        <v/>
      </c>
      <c r="Y167" s="630" t="str">
        <f>IF(Y166="","",VLOOKUP(Y166,'[1]シフト記号表（勤務時間帯）'!$C$6:$K$35,9,FALSE))</f>
        <v/>
      </c>
      <c r="Z167" s="628" t="str">
        <f>IF(Z166="","",VLOOKUP(Z166,'[1]シフト記号表（勤務時間帯）'!$C$6:$K$35,9,FALSE))</f>
        <v/>
      </c>
      <c r="AA167" s="629" t="str">
        <f>IF(AA166="","",VLOOKUP(AA166,'[1]シフト記号表（勤務時間帯）'!$C$6:$K$35,9,FALSE))</f>
        <v/>
      </c>
      <c r="AB167" s="629" t="str">
        <f>IF(AB166="","",VLOOKUP(AB166,'[1]シフト記号表（勤務時間帯）'!$C$6:$K$35,9,FALSE))</f>
        <v/>
      </c>
      <c r="AC167" s="629" t="str">
        <f>IF(AC166="","",VLOOKUP(AC166,'[1]シフト記号表（勤務時間帯）'!$C$6:$K$35,9,FALSE))</f>
        <v/>
      </c>
      <c r="AD167" s="629" t="str">
        <f>IF(AD166="","",VLOOKUP(AD166,'[1]シフト記号表（勤務時間帯）'!$C$6:$K$35,9,FALSE))</f>
        <v/>
      </c>
      <c r="AE167" s="629" t="str">
        <f>IF(AE166="","",VLOOKUP(AE166,'[1]シフト記号表（勤務時間帯）'!$C$6:$K$35,9,FALSE))</f>
        <v/>
      </c>
      <c r="AF167" s="630" t="str">
        <f>IF(AF166="","",VLOOKUP(AF166,'[1]シフト記号表（勤務時間帯）'!$C$6:$K$35,9,FALSE))</f>
        <v/>
      </c>
      <c r="AG167" s="628" t="str">
        <f>IF(AG166="","",VLOOKUP(AG166,'[1]シフト記号表（勤務時間帯）'!$C$6:$K$35,9,FALSE))</f>
        <v/>
      </c>
      <c r="AH167" s="629" t="str">
        <f>IF(AH166="","",VLOOKUP(AH166,'[1]シフト記号表（勤務時間帯）'!$C$6:$K$35,9,FALSE))</f>
        <v/>
      </c>
      <c r="AI167" s="629" t="str">
        <f>IF(AI166="","",VLOOKUP(AI166,'[1]シフト記号表（勤務時間帯）'!$C$6:$K$35,9,FALSE))</f>
        <v/>
      </c>
      <c r="AJ167" s="629" t="str">
        <f>IF(AJ166="","",VLOOKUP(AJ166,'[1]シフト記号表（勤務時間帯）'!$C$6:$K$35,9,FALSE))</f>
        <v/>
      </c>
      <c r="AK167" s="629" t="str">
        <f>IF(AK166="","",VLOOKUP(AK166,'[1]シフト記号表（勤務時間帯）'!$C$6:$K$35,9,FALSE))</f>
        <v/>
      </c>
      <c r="AL167" s="629" t="str">
        <f>IF(AL166="","",VLOOKUP(AL166,'[1]シフト記号表（勤務時間帯）'!$C$6:$K$35,9,FALSE))</f>
        <v/>
      </c>
      <c r="AM167" s="630" t="str">
        <f>IF(AM166="","",VLOOKUP(AM166,'[1]シフト記号表（勤務時間帯）'!$C$6:$K$35,9,FALSE))</f>
        <v/>
      </c>
      <c r="AN167" s="628" t="str">
        <f>IF(AN166="","",VLOOKUP(AN166,'[1]シフト記号表（勤務時間帯）'!$C$6:$K$35,9,FALSE))</f>
        <v/>
      </c>
      <c r="AO167" s="629" t="str">
        <f>IF(AO166="","",VLOOKUP(AO166,'[1]シフト記号表（勤務時間帯）'!$C$6:$K$35,9,FALSE))</f>
        <v/>
      </c>
      <c r="AP167" s="629" t="str">
        <f>IF(AP166="","",VLOOKUP(AP166,'[1]シフト記号表（勤務時間帯）'!$C$6:$K$35,9,FALSE))</f>
        <v/>
      </c>
      <c r="AQ167" s="629" t="str">
        <f>IF(AQ166="","",VLOOKUP(AQ166,'[1]シフト記号表（勤務時間帯）'!$C$6:$K$35,9,FALSE))</f>
        <v/>
      </c>
      <c r="AR167" s="629" t="str">
        <f>IF(AR166="","",VLOOKUP(AR166,'[1]シフト記号表（勤務時間帯）'!$C$6:$K$35,9,FALSE))</f>
        <v/>
      </c>
      <c r="AS167" s="629" t="str">
        <f>IF(AS166="","",VLOOKUP(AS166,'[1]シフト記号表（勤務時間帯）'!$C$6:$K$35,9,FALSE))</f>
        <v/>
      </c>
      <c r="AT167" s="630" t="str">
        <f>IF(AT166="","",VLOOKUP(AT166,'[1]シフト記号表（勤務時間帯）'!$C$6:$K$35,9,FALSE))</f>
        <v/>
      </c>
      <c r="AU167" s="628" t="str">
        <f>IF(AU166="","",VLOOKUP(AU166,'[1]シフト記号表（勤務時間帯）'!$C$6:$K$35,9,FALSE))</f>
        <v/>
      </c>
      <c r="AV167" s="629" t="str">
        <f>IF(AV166="","",VLOOKUP(AV166,'[1]シフト記号表（勤務時間帯）'!$C$6:$K$35,9,FALSE))</f>
        <v/>
      </c>
      <c r="AW167" s="629" t="str">
        <f>IF(AW166="","",VLOOKUP(AW166,'[1]シフト記号表（勤務時間帯）'!$C$6:$K$35,9,FALSE))</f>
        <v/>
      </c>
      <c r="AX167" s="1820">
        <f>IF($BB$3="４週",SUM(S167:AT167),IF($BB$3="暦月",SUM(S167:AW167),""))</f>
        <v>0</v>
      </c>
      <c r="AY167" s="1821"/>
      <c r="AZ167" s="1822">
        <f>IF($BB$3="４週",AX167/4,IF($BB$3="暦月",'勤務体制（100名）'!AX167/('勤務体制（100名）'!$BB$8/7),""))</f>
        <v>0</v>
      </c>
      <c r="BA167" s="1823"/>
      <c r="BB167" s="1877"/>
      <c r="BC167" s="1772"/>
      <c r="BD167" s="1772"/>
      <c r="BE167" s="1772"/>
      <c r="BF167" s="1773"/>
    </row>
    <row r="168" spans="2:58" ht="20.25" customHeight="1" x14ac:dyDescent="0.2">
      <c r="B168" s="1750"/>
      <c r="C168" s="1859"/>
      <c r="D168" s="1860"/>
      <c r="E168" s="1861"/>
      <c r="F168" s="693">
        <f>C166</f>
        <v>0</v>
      </c>
      <c r="G168" s="1835"/>
      <c r="H168" s="1765"/>
      <c r="I168" s="1766"/>
      <c r="J168" s="1766"/>
      <c r="K168" s="1767"/>
      <c r="L168" s="1840"/>
      <c r="M168" s="1841"/>
      <c r="N168" s="1841"/>
      <c r="O168" s="1842"/>
      <c r="P168" s="1824" t="s">
        <v>1137</v>
      </c>
      <c r="Q168" s="1825"/>
      <c r="R168" s="1826"/>
      <c r="S168" s="632" t="str">
        <f>IF(S166="","",VLOOKUP(S166,'[1]シフト記号表（勤務時間帯）'!$C$6:$U$35,19,FALSE))</f>
        <v/>
      </c>
      <c r="T168" s="633" t="str">
        <f>IF(T166="","",VLOOKUP(T166,'[1]シフト記号表（勤務時間帯）'!$C$6:$U$35,19,FALSE))</f>
        <v/>
      </c>
      <c r="U168" s="633" t="str">
        <f>IF(U166="","",VLOOKUP(U166,'[1]シフト記号表（勤務時間帯）'!$C$6:$U$35,19,FALSE))</f>
        <v/>
      </c>
      <c r="V168" s="633" t="str">
        <f>IF(V166="","",VLOOKUP(V166,'[1]シフト記号表（勤務時間帯）'!$C$6:$U$35,19,FALSE))</f>
        <v/>
      </c>
      <c r="W168" s="633" t="str">
        <f>IF(W166="","",VLOOKUP(W166,'[1]シフト記号表（勤務時間帯）'!$C$6:$U$35,19,FALSE))</f>
        <v/>
      </c>
      <c r="X168" s="633" t="str">
        <f>IF(X166="","",VLOOKUP(X166,'[1]シフト記号表（勤務時間帯）'!$C$6:$U$35,19,FALSE))</f>
        <v/>
      </c>
      <c r="Y168" s="634" t="str">
        <f>IF(Y166="","",VLOOKUP(Y166,'[1]シフト記号表（勤務時間帯）'!$C$6:$U$35,19,FALSE))</f>
        <v/>
      </c>
      <c r="Z168" s="632" t="str">
        <f>IF(Z166="","",VLOOKUP(Z166,'[1]シフト記号表（勤務時間帯）'!$C$6:$U$35,19,FALSE))</f>
        <v/>
      </c>
      <c r="AA168" s="633" t="str">
        <f>IF(AA166="","",VLOOKUP(AA166,'[1]シフト記号表（勤務時間帯）'!$C$6:$U$35,19,FALSE))</f>
        <v/>
      </c>
      <c r="AB168" s="633" t="str">
        <f>IF(AB166="","",VLOOKUP(AB166,'[1]シフト記号表（勤務時間帯）'!$C$6:$U$35,19,FALSE))</f>
        <v/>
      </c>
      <c r="AC168" s="633" t="str">
        <f>IF(AC166="","",VLOOKUP(AC166,'[1]シフト記号表（勤務時間帯）'!$C$6:$U$35,19,FALSE))</f>
        <v/>
      </c>
      <c r="AD168" s="633" t="str">
        <f>IF(AD166="","",VLOOKUP(AD166,'[1]シフト記号表（勤務時間帯）'!$C$6:$U$35,19,FALSE))</f>
        <v/>
      </c>
      <c r="AE168" s="633" t="str">
        <f>IF(AE166="","",VLOOKUP(AE166,'[1]シフト記号表（勤務時間帯）'!$C$6:$U$35,19,FALSE))</f>
        <v/>
      </c>
      <c r="AF168" s="634" t="str">
        <f>IF(AF166="","",VLOOKUP(AF166,'[1]シフト記号表（勤務時間帯）'!$C$6:$U$35,19,FALSE))</f>
        <v/>
      </c>
      <c r="AG168" s="632" t="str">
        <f>IF(AG166="","",VLOOKUP(AG166,'[1]シフト記号表（勤務時間帯）'!$C$6:$U$35,19,FALSE))</f>
        <v/>
      </c>
      <c r="AH168" s="633" t="str">
        <f>IF(AH166="","",VLOOKUP(AH166,'[1]シフト記号表（勤務時間帯）'!$C$6:$U$35,19,FALSE))</f>
        <v/>
      </c>
      <c r="AI168" s="633" t="str">
        <f>IF(AI166="","",VLOOKUP(AI166,'[1]シフト記号表（勤務時間帯）'!$C$6:$U$35,19,FALSE))</f>
        <v/>
      </c>
      <c r="AJ168" s="633" t="str">
        <f>IF(AJ166="","",VLOOKUP(AJ166,'[1]シフト記号表（勤務時間帯）'!$C$6:$U$35,19,FALSE))</f>
        <v/>
      </c>
      <c r="AK168" s="633" t="str">
        <f>IF(AK166="","",VLOOKUP(AK166,'[1]シフト記号表（勤務時間帯）'!$C$6:$U$35,19,FALSE))</f>
        <v/>
      </c>
      <c r="AL168" s="633" t="str">
        <f>IF(AL166="","",VLOOKUP(AL166,'[1]シフト記号表（勤務時間帯）'!$C$6:$U$35,19,FALSE))</f>
        <v/>
      </c>
      <c r="AM168" s="634" t="str">
        <f>IF(AM166="","",VLOOKUP(AM166,'[1]シフト記号表（勤務時間帯）'!$C$6:$U$35,19,FALSE))</f>
        <v/>
      </c>
      <c r="AN168" s="632" t="str">
        <f>IF(AN166="","",VLOOKUP(AN166,'[1]シフト記号表（勤務時間帯）'!$C$6:$U$35,19,FALSE))</f>
        <v/>
      </c>
      <c r="AO168" s="633" t="str">
        <f>IF(AO166="","",VLOOKUP(AO166,'[1]シフト記号表（勤務時間帯）'!$C$6:$U$35,19,FALSE))</f>
        <v/>
      </c>
      <c r="AP168" s="633" t="str">
        <f>IF(AP166="","",VLOOKUP(AP166,'[1]シフト記号表（勤務時間帯）'!$C$6:$U$35,19,FALSE))</f>
        <v/>
      </c>
      <c r="AQ168" s="633" t="str">
        <f>IF(AQ166="","",VLOOKUP(AQ166,'[1]シフト記号表（勤務時間帯）'!$C$6:$U$35,19,FALSE))</f>
        <v/>
      </c>
      <c r="AR168" s="633" t="str">
        <f>IF(AR166="","",VLOOKUP(AR166,'[1]シフト記号表（勤務時間帯）'!$C$6:$U$35,19,FALSE))</f>
        <v/>
      </c>
      <c r="AS168" s="633" t="str">
        <f>IF(AS166="","",VLOOKUP(AS166,'[1]シフト記号表（勤務時間帯）'!$C$6:$U$35,19,FALSE))</f>
        <v/>
      </c>
      <c r="AT168" s="634" t="str">
        <f>IF(AT166="","",VLOOKUP(AT166,'[1]シフト記号表（勤務時間帯）'!$C$6:$U$35,19,FALSE))</f>
        <v/>
      </c>
      <c r="AU168" s="632" t="str">
        <f>IF(AU166="","",VLOOKUP(AU166,'[1]シフト記号表（勤務時間帯）'!$C$6:$U$35,19,FALSE))</f>
        <v/>
      </c>
      <c r="AV168" s="633" t="str">
        <f>IF(AV166="","",VLOOKUP(AV166,'[1]シフト記号表（勤務時間帯）'!$C$6:$U$35,19,FALSE))</f>
        <v/>
      </c>
      <c r="AW168" s="633" t="str">
        <f>IF(AW166="","",VLOOKUP(AW166,'[1]シフト記号表（勤務時間帯）'!$C$6:$U$35,19,FALSE))</f>
        <v/>
      </c>
      <c r="AX168" s="1827">
        <f>IF($BB$3="４週",SUM(S168:AT168),IF($BB$3="暦月",SUM(S168:AW168),""))</f>
        <v>0</v>
      </c>
      <c r="AY168" s="1828"/>
      <c r="AZ168" s="1829">
        <f>IF($BB$3="４週",AX168/4,IF($BB$3="暦月",'勤務体制（100名）'!AX168/('勤務体制（100名）'!$BB$8/7),""))</f>
        <v>0</v>
      </c>
      <c r="BA168" s="1830"/>
      <c r="BB168" s="1878"/>
      <c r="BC168" s="1841"/>
      <c r="BD168" s="1841"/>
      <c r="BE168" s="1841"/>
      <c r="BF168" s="1842"/>
    </row>
    <row r="169" spans="2:58" ht="20.25" customHeight="1" x14ac:dyDescent="0.2">
      <c r="B169" s="1750">
        <f>B166+1</f>
        <v>50</v>
      </c>
      <c r="C169" s="1853"/>
      <c r="D169" s="1854"/>
      <c r="E169" s="1855"/>
      <c r="F169" s="635"/>
      <c r="G169" s="1834"/>
      <c r="H169" s="1836"/>
      <c r="I169" s="1766"/>
      <c r="J169" s="1766"/>
      <c r="K169" s="1767"/>
      <c r="L169" s="1837"/>
      <c r="M169" s="1838"/>
      <c r="N169" s="1838"/>
      <c r="O169" s="1839"/>
      <c r="P169" s="1843" t="s">
        <v>1135</v>
      </c>
      <c r="Q169" s="1844"/>
      <c r="R169" s="1845"/>
      <c r="S169" s="690"/>
      <c r="T169" s="691"/>
      <c r="U169" s="691"/>
      <c r="V169" s="691"/>
      <c r="W169" s="691"/>
      <c r="X169" s="691"/>
      <c r="Y169" s="692"/>
      <c r="Z169" s="690"/>
      <c r="AA169" s="691"/>
      <c r="AB169" s="691"/>
      <c r="AC169" s="691"/>
      <c r="AD169" s="691"/>
      <c r="AE169" s="691"/>
      <c r="AF169" s="692"/>
      <c r="AG169" s="690"/>
      <c r="AH169" s="691"/>
      <c r="AI169" s="691"/>
      <c r="AJ169" s="691"/>
      <c r="AK169" s="691"/>
      <c r="AL169" s="691"/>
      <c r="AM169" s="692"/>
      <c r="AN169" s="690"/>
      <c r="AO169" s="691"/>
      <c r="AP169" s="691"/>
      <c r="AQ169" s="691"/>
      <c r="AR169" s="691"/>
      <c r="AS169" s="691"/>
      <c r="AT169" s="692"/>
      <c r="AU169" s="690"/>
      <c r="AV169" s="691"/>
      <c r="AW169" s="691"/>
      <c r="AX169" s="1915"/>
      <c r="AY169" s="1916"/>
      <c r="AZ169" s="1917"/>
      <c r="BA169" s="1918"/>
      <c r="BB169" s="1876"/>
      <c r="BC169" s="1838"/>
      <c r="BD169" s="1838"/>
      <c r="BE169" s="1838"/>
      <c r="BF169" s="1839"/>
    </row>
    <row r="170" spans="2:58" ht="20.25" customHeight="1" x14ac:dyDescent="0.2">
      <c r="B170" s="1750"/>
      <c r="C170" s="1856"/>
      <c r="D170" s="1857"/>
      <c r="E170" s="1858"/>
      <c r="F170" s="627"/>
      <c r="G170" s="1761"/>
      <c r="H170" s="1765"/>
      <c r="I170" s="1766"/>
      <c r="J170" s="1766"/>
      <c r="K170" s="1767"/>
      <c r="L170" s="1771"/>
      <c r="M170" s="1772"/>
      <c r="N170" s="1772"/>
      <c r="O170" s="1773"/>
      <c r="P170" s="1817" t="s">
        <v>1136</v>
      </c>
      <c r="Q170" s="1818"/>
      <c r="R170" s="1819"/>
      <c r="S170" s="628" t="str">
        <f>IF(S169="","",VLOOKUP(S169,'[1]シフト記号表（勤務時間帯）'!$C$6:$K$35,9,FALSE))</f>
        <v/>
      </c>
      <c r="T170" s="629" t="str">
        <f>IF(T169="","",VLOOKUP(T169,'[1]シフト記号表（勤務時間帯）'!$C$6:$K$35,9,FALSE))</f>
        <v/>
      </c>
      <c r="U170" s="629" t="str">
        <f>IF(U169="","",VLOOKUP(U169,'[1]シフト記号表（勤務時間帯）'!$C$6:$K$35,9,FALSE))</f>
        <v/>
      </c>
      <c r="V170" s="629" t="str">
        <f>IF(V169="","",VLOOKUP(V169,'[1]シフト記号表（勤務時間帯）'!$C$6:$K$35,9,FALSE))</f>
        <v/>
      </c>
      <c r="W170" s="629" t="str">
        <f>IF(W169="","",VLOOKUP(W169,'[1]シフト記号表（勤務時間帯）'!$C$6:$K$35,9,FALSE))</f>
        <v/>
      </c>
      <c r="X170" s="629" t="str">
        <f>IF(X169="","",VLOOKUP(X169,'[1]シフト記号表（勤務時間帯）'!$C$6:$K$35,9,FALSE))</f>
        <v/>
      </c>
      <c r="Y170" s="630" t="str">
        <f>IF(Y169="","",VLOOKUP(Y169,'[1]シフト記号表（勤務時間帯）'!$C$6:$K$35,9,FALSE))</f>
        <v/>
      </c>
      <c r="Z170" s="628" t="str">
        <f>IF(Z169="","",VLOOKUP(Z169,'[1]シフト記号表（勤務時間帯）'!$C$6:$K$35,9,FALSE))</f>
        <v/>
      </c>
      <c r="AA170" s="629" t="str">
        <f>IF(AA169="","",VLOOKUP(AA169,'[1]シフト記号表（勤務時間帯）'!$C$6:$K$35,9,FALSE))</f>
        <v/>
      </c>
      <c r="AB170" s="629" t="str">
        <f>IF(AB169="","",VLOOKUP(AB169,'[1]シフト記号表（勤務時間帯）'!$C$6:$K$35,9,FALSE))</f>
        <v/>
      </c>
      <c r="AC170" s="629" t="str">
        <f>IF(AC169="","",VLOOKUP(AC169,'[1]シフト記号表（勤務時間帯）'!$C$6:$K$35,9,FALSE))</f>
        <v/>
      </c>
      <c r="AD170" s="629" t="str">
        <f>IF(AD169="","",VLOOKUP(AD169,'[1]シフト記号表（勤務時間帯）'!$C$6:$K$35,9,FALSE))</f>
        <v/>
      </c>
      <c r="AE170" s="629" t="str">
        <f>IF(AE169="","",VLOOKUP(AE169,'[1]シフト記号表（勤務時間帯）'!$C$6:$K$35,9,FALSE))</f>
        <v/>
      </c>
      <c r="AF170" s="630" t="str">
        <f>IF(AF169="","",VLOOKUP(AF169,'[1]シフト記号表（勤務時間帯）'!$C$6:$K$35,9,FALSE))</f>
        <v/>
      </c>
      <c r="AG170" s="628" t="str">
        <f>IF(AG169="","",VLOOKUP(AG169,'[1]シフト記号表（勤務時間帯）'!$C$6:$K$35,9,FALSE))</f>
        <v/>
      </c>
      <c r="AH170" s="629" t="str">
        <f>IF(AH169="","",VLOOKUP(AH169,'[1]シフト記号表（勤務時間帯）'!$C$6:$K$35,9,FALSE))</f>
        <v/>
      </c>
      <c r="AI170" s="629" t="str">
        <f>IF(AI169="","",VLOOKUP(AI169,'[1]シフト記号表（勤務時間帯）'!$C$6:$K$35,9,FALSE))</f>
        <v/>
      </c>
      <c r="AJ170" s="629" t="str">
        <f>IF(AJ169="","",VLOOKUP(AJ169,'[1]シフト記号表（勤務時間帯）'!$C$6:$K$35,9,FALSE))</f>
        <v/>
      </c>
      <c r="AK170" s="629" t="str">
        <f>IF(AK169="","",VLOOKUP(AK169,'[1]シフト記号表（勤務時間帯）'!$C$6:$K$35,9,FALSE))</f>
        <v/>
      </c>
      <c r="AL170" s="629" t="str">
        <f>IF(AL169="","",VLOOKUP(AL169,'[1]シフト記号表（勤務時間帯）'!$C$6:$K$35,9,FALSE))</f>
        <v/>
      </c>
      <c r="AM170" s="630" t="str">
        <f>IF(AM169="","",VLOOKUP(AM169,'[1]シフト記号表（勤務時間帯）'!$C$6:$K$35,9,FALSE))</f>
        <v/>
      </c>
      <c r="AN170" s="628" t="str">
        <f>IF(AN169="","",VLOOKUP(AN169,'[1]シフト記号表（勤務時間帯）'!$C$6:$K$35,9,FALSE))</f>
        <v/>
      </c>
      <c r="AO170" s="629" t="str">
        <f>IF(AO169="","",VLOOKUP(AO169,'[1]シフト記号表（勤務時間帯）'!$C$6:$K$35,9,FALSE))</f>
        <v/>
      </c>
      <c r="AP170" s="629" t="str">
        <f>IF(AP169="","",VLOOKUP(AP169,'[1]シフト記号表（勤務時間帯）'!$C$6:$K$35,9,FALSE))</f>
        <v/>
      </c>
      <c r="AQ170" s="629" t="str">
        <f>IF(AQ169="","",VLOOKUP(AQ169,'[1]シフト記号表（勤務時間帯）'!$C$6:$K$35,9,FALSE))</f>
        <v/>
      </c>
      <c r="AR170" s="629" t="str">
        <f>IF(AR169="","",VLOOKUP(AR169,'[1]シフト記号表（勤務時間帯）'!$C$6:$K$35,9,FALSE))</f>
        <v/>
      </c>
      <c r="AS170" s="629" t="str">
        <f>IF(AS169="","",VLOOKUP(AS169,'[1]シフト記号表（勤務時間帯）'!$C$6:$K$35,9,FALSE))</f>
        <v/>
      </c>
      <c r="AT170" s="630" t="str">
        <f>IF(AT169="","",VLOOKUP(AT169,'[1]シフト記号表（勤務時間帯）'!$C$6:$K$35,9,FALSE))</f>
        <v/>
      </c>
      <c r="AU170" s="628" t="str">
        <f>IF(AU169="","",VLOOKUP(AU169,'[1]シフト記号表（勤務時間帯）'!$C$6:$K$35,9,FALSE))</f>
        <v/>
      </c>
      <c r="AV170" s="629" t="str">
        <f>IF(AV169="","",VLOOKUP(AV169,'[1]シフト記号表（勤務時間帯）'!$C$6:$K$35,9,FALSE))</f>
        <v/>
      </c>
      <c r="AW170" s="629" t="str">
        <f>IF(AW169="","",VLOOKUP(AW169,'[1]シフト記号表（勤務時間帯）'!$C$6:$K$35,9,FALSE))</f>
        <v/>
      </c>
      <c r="AX170" s="1820">
        <f>IF($BB$3="４週",SUM(S170:AT170),IF($BB$3="暦月",SUM(S170:AW170),""))</f>
        <v>0</v>
      </c>
      <c r="AY170" s="1821"/>
      <c r="AZ170" s="1822">
        <f>IF($BB$3="４週",AX170/4,IF($BB$3="暦月",'勤務体制（100名）'!AX170/('勤務体制（100名）'!$BB$8/7),""))</f>
        <v>0</v>
      </c>
      <c r="BA170" s="1823"/>
      <c r="BB170" s="1877"/>
      <c r="BC170" s="1772"/>
      <c r="BD170" s="1772"/>
      <c r="BE170" s="1772"/>
      <c r="BF170" s="1773"/>
    </row>
    <row r="171" spans="2:58" ht="20.25" customHeight="1" x14ac:dyDescent="0.2">
      <c r="B171" s="1750"/>
      <c r="C171" s="1859"/>
      <c r="D171" s="1860"/>
      <c r="E171" s="1861"/>
      <c r="F171" s="693">
        <f>C169</f>
        <v>0</v>
      </c>
      <c r="G171" s="1835"/>
      <c r="H171" s="1765"/>
      <c r="I171" s="1766"/>
      <c r="J171" s="1766"/>
      <c r="K171" s="1767"/>
      <c r="L171" s="1840"/>
      <c r="M171" s="1841"/>
      <c r="N171" s="1841"/>
      <c r="O171" s="1842"/>
      <c r="P171" s="1824" t="s">
        <v>1137</v>
      </c>
      <c r="Q171" s="1825"/>
      <c r="R171" s="1826"/>
      <c r="S171" s="632" t="str">
        <f>IF(S169="","",VLOOKUP(S169,'[1]シフト記号表（勤務時間帯）'!$C$6:$U$35,19,FALSE))</f>
        <v/>
      </c>
      <c r="T171" s="633" t="str">
        <f>IF(T169="","",VLOOKUP(T169,'[1]シフト記号表（勤務時間帯）'!$C$6:$U$35,19,FALSE))</f>
        <v/>
      </c>
      <c r="U171" s="633" t="str">
        <f>IF(U169="","",VLOOKUP(U169,'[1]シフト記号表（勤務時間帯）'!$C$6:$U$35,19,FALSE))</f>
        <v/>
      </c>
      <c r="V171" s="633" t="str">
        <f>IF(V169="","",VLOOKUP(V169,'[1]シフト記号表（勤務時間帯）'!$C$6:$U$35,19,FALSE))</f>
        <v/>
      </c>
      <c r="W171" s="633" t="str">
        <f>IF(W169="","",VLOOKUP(W169,'[1]シフト記号表（勤務時間帯）'!$C$6:$U$35,19,FALSE))</f>
        <v/>
      </c>
      <c r="X171" s="633" t="str">
        <f>IF(X169="","",VLOOKUP(X169,'[1]シフト記号表（勤務時間帯）'!$C$6:$U$35,19,FALSE))</f>
        <v/>
      </c>
      <c r="Y171" s="634" t="str">
        <f>IF(Y169="","",VLOOKUP(Y169,'[1]シフト記号表（勤務時間帯）'!$C$6:$U$35,19,FALSE))</f>
        <v/>
      </c>
      <c r="Z171" s="632" t="str">
        <f>IF(Z169="","",VLOOKUP(Z169,'[1]シフト記号表（勤務時間帯）'!$C$6:$U$35,19,FALSE))</f>
        <v/>
      </c>
      <c r="AA171" s="633" t="str">
        <f>IF(AA169="","",VLOOKUP(AA169,'[1]シフト記号表（勤務時間帯）'!$C$6:$U$35,19,FALSE))</f>
        <v/>
      </c>
      <c r="AB171" s="633" t="str">
        <f>IF(AB169="","",VLOOKUP(AB169,'[1]シフト記号表（勤務時間帯）'!$C$6:$U$35,19,FALSE))</f>
        <v/>
      </c>
      <c r="AC171" s="633" t="str">
        <f>IF(AC169="","",VLOOKUP(AC169,'[1]シフト記号表（勤務時間帯）'!$C$6:$U$35,19,FALSE))</f>
        <v/>
      </c>
      <c r="AD171" s="633" t="str">
        <f>IF(AD169="","",VLOOKUP(AD169,'[1]シフト記号表（勤務時間帯）'!$C$6:$U$35,19,FALSE))</f>
        <v/>
      </c>
      <c r="AE171" s="633" t="str">
        <f>IF(AE169="","",VLOOKUP(AE169,'[1]シフト記号表（勤務時間帯）'!$C$6:$U$35,19,FALSE))</f>
        <v/>
      </c>
      <c r="AF171" s="634" t="str">
        <f>IF(AF169="","",VLOOKUP(AF169,'[1]シフト記号表（勤務時間帯）'!$C$6:$U$35,19,FALSE))</f>
        <v/>
      </c>
      <c r="AG171" s="632" t="str">
        <f>IF(AG169="","",VLOOKUP(AG169,'[1]シフト記号表（勤務時間帯）'!$C$6:$U$35,19,FALSE))</f>
        <v/>
      </c>
      <c r="AH171" s="633" t="str">
        <f>IF(AH169="","",VLOOKUP(AH169,'[1]シフト記号表（勤務時間帯）'!$C$6:$U$35,19,FALSE))</f>
        <v/>
      </c>
      <c r="AI171" s="633" t="str">
        <f>IF(AI169="","",VLOOKUP(AI169,'[1]シフト記号表（勤務時間帯）'!$C$6:$U$35,19,FALSE))</f>
        <v/>
      </c>
      <c r="AJ171" s="633" t="str">
        <f>IF(AJ169="","",VLOOKUP(AJ169,'[1]シフト記号表（勤務時間帯）'!$C$6:$U$35,19,FALSE))</f>
        <v/>
      </c>
      <c r="AK171" s="633" t="str">
        <f>IF(AK169="","",VLOOKUP(AK169,'[1]シフト記号表（勤務時間帯）'!$C$6:$U$35,19,FALSE))</f>
        <v/>
      </c>
      <c r="AL171" s="633" t="str">
        <f>IF(AL169="","",VLOOKUP(AL169,'[1]シフト記号表（勤務時間帯）'!$C$6:$U$35,19,FALSE))</f>
        <v/>
      </c>
      <c r="AM171" s="634" t="str">
        <f>IF(AM169="","",VLOOKUP(AM169,'[1]シフト記号表（勤務時間帯）'!$C$6:$U$35,19,FALSE))</f>
        <v/>
      </c>
      <c r="AN171" s="632" t="str">
        <f>IF(AN169="","",VLOOKUP(AN169,'[1]シフト記号表（勤務時間帯）'!$C$6:$U$35,19,FALSE))</f>
        <v/>
      </c>
      <c r="AO171" s="633" t="str">
        <f>IF(AO169="","",VLOOKUP(AO169,'[1]シフト記号表（勤務時間帯）'!$C$6:$U$35,19,FALSE))</f>
        <v/>
      </c>
      <c r="AP171" s="633" t="str">
        <f>IF(AP169="","",VLOOKUP(AP169,'[1]シフト記号表（勤務時間帯）'!$C$6:$U$35,19,FALSE))</f>
        <v/>
      </c>
      <c r="AQ171" s="633" t="str">
        <f>IF(AQ169="","",VLOOKUP(AQ169,'[1]シフト記号表（勤務時間帯）'!$C$6:$U$35,19,FALSE))</f>
        <v/>
      </c>
      <c r="AR171" s="633" t="str">
        <f>IF(AR169="","",VLOOKUP(AR169,'[1]シフト記号表（勤務時間帯）'!$C$6:$U$35,19,FALSE))</f>
        <v/>
      </c>
      <c r="AS171" s="633" t="str">
        <f>IF(AS169="","",VLOOKUP(AS169,'[1]シフト記号表（勤務時間帯）'!$C$6:$U$35,19,FALSE))</f>
        <v/>
      </c>
      <c r="AT171" s="634" t="str">
        <f>IF(AT169="","",VLOOKUP(AT169,'[1]シフト記号表（勤務時間帯）'!$C$6:$U$35,19,FALSE))</f>
        <v/>
      </c>
      <c r="AU171" s="632" t="str">
        <f>IF(AU169="","",VLOOKUP(AU169,'[1]シフト記号表（勤務時間帯）'!$C$6:$U$35,19,FALSE))</f>
        <v/>
      </c>
      <c r="AV171" s="633" t="str">
        <f>IF(AV169="","",VLOOKUP(AV169,'[1]シフト記号表（勤務時間帯）'!$C$6:$U$35,19,FALSE))</f>
        <v/>
      </c>
      <c r="AW171" s="633" t="str">
        <f>IF(AW169="","",VLOOKUP(AW169,'[1]シフト記号表（勤務時間帯）'!$C$6:$U$35,19,FALSE))</f>
        <v/>
      </c>
      <c r="AX171" s="1827">
        <f>IF($BB$3="４週",SUM(S171:AT171),IF($BB$3="暦月",SUM(S171:AW171),""))</f>
        <v>0</v>
      </c>
      <c r="AY171" s="1828"/>
      <c r="AZ171" s="1829">
        <f>IF($BB$3="４週",AX171/4,IF($BB$3="暦月",'勤務体制（100名）'!AX171/('勤務体制（100名）'!$BB$8/7),""))</f>
        <v>0</v>
      </c>
      <c r="BA171" s="1830"/>
      <c r="BB171" s="1878"/>
      <c r="BC171" s="1841"/>
      <c r="BD171" s="1841"/>
      <c r="BE171" s="1841"/>
      <c r="BF171" s="1842"/>
    </row>
    <row r="172" spans="2:58" ht="20.25" customHeight="1" x14ac:dyDescent="0.2">
      <c r="B172" s="1750">
        <f>B169+1</f>
        <v>51</v>
      </c>
      <c r="C172" s="1853"/>
      <c r="D172" s="1854"/>
      <c r="E172" s="1855"/>
      <c r="F172" s="635"/>
      <c r="G172" s="1834"/>
      <c r="H172" s="1836"/>
      <c r="I172" s="1766"/>
      <c r="J172" s="1766"/>
      <c r="K172" s="1767"/>
      <c r="L172" s="1837"/>
      <c r="M172" s="1838"/>
      <c r="N172" s="1838"/>
      <c r="O172" s="1839"/>
      <c r="P172" s="1843" t="s">
        <v>1135</v>
      </c>
      <c r="Q172" s="1844"/>
      <c r="R172" s="1845"/>
      <c r="S172" s="690"/>
      <c r="T172" s="691"/>
      <c r="U172" s="691"/>
      <c r="V172" s="691"/>
      <c r="W172" s="691"/>
      <c r="X172" s="691"/>
      <c r="Y172" s="692"/>
      <c r="Z172" s="690"/>
      <c r="AA172" s="691"/>
      <c r="AB172" s="691"/>
      <c r="AC172" s="691"/>
      <c r="AD172" s="691"/>
      <c r="AE172" s="691"/>
      <c r="AF172" s="692"/>
      <c r="AG172" s="690"/>
      <c r="AH172" s="691"/>
      <c r="AI172" s="691"/>
      <c r="AJ172" s="691"/>
      <c r="AK172" s="691"/>
      <c r="AL172" s="691"/>
      <c r="AM172" s="692"/>
      <c r="AN172" s="690"/>
      <c r="AO172" s="691"/>
      <c r="AP172" s="691"/>
      <c r="AQ172" s="691"/>
      <c r="AR172" s="691"/>
      <c r="AS172" s="691"/>
      <c r="AT172" s="692"/>
      <c r="AU172" s="690"/>
      <c r="AV172" s="691"/>
      <c r="AW172" s="691"/>
      <c r="AX172" s="1915"/>
      <c r="AY172" s="1916"/>
      <c r="AZ172" s="1917"/>
      <c r="BA172" s="1918"/>
      <c r="BB172" s="1876"/>
      <c r="BC172" s="1838"/>
      <c r="BD172" s="1838"/>
      <c r="BE172" s="1838"/>
      <c r="BF172" s="1839"/>
    </row>
    <row r="173" spans="2:58" ht="20.25" customHeight="1" x14ac:dyDescent="0.2">
      <c r="B173" s="1750"/>
      <c r="C173" s="1856"/>
      <c r="D173" s="1857"/>
      <c r="E173" s="1858"/>
      <c r="F173" s="627"/>
      <c r="G173" s="1761"/>
      <c r="H173" s="1765"/>
      <c r="I173" s="1766"/>
      <c r="J173" s="1766"/>
      <c r="K173" s="1767"/>
      <c r="L173" s="1771"/>
      <c r="M173" s="1772"/>
      <c r="N173" s="1772"/>
      <c r="O173" s="1773"/>
      <c r="P173" s="1817" t="s">
        <v>1136</v>
      </c>
      <c r="Q173" s="1818"/>
      <c r="R173" s="1819"/>
      <c r="S173" s="628" t="str">
        <f>IF(S172="","",VLOOKUP(S172,'[1]シフト記号表（勤務時間帯）'!$C$6:$K$35,9,FALSE))</f>
        <v/>
      </c>
      <c r="T173" s="629" t="str">
        <f>IF(T172="","",VLOOKUP(T172,'[1]シフト記号表（勤務時間帯）'!$C$6:$K$35,9,FALSE))</f>
        <v/>
      </c>
      <c r="U173" s="629" t="str">
        <f>IF(U172="","",VLOOKUP(U172,'[1]シフト記号表（勤務時間帯）'!$C$6:$K$35,9,FALSE))</f>
        <v/>
      </c>
      <c r="V173" s="629" t="str">
        <f>IF(V172="","",VLOOKUP(V172,'[1]シフト記号表（勤務時間帯）'!$C$6:$K$35,9,FALSE))</f>
        <v/>
      </c>
      <c r="W173" s="629" t="str">
        <f>IF(W172="","",VLOOKUP(W172,'[1]シフト記号表（勤務時間帯）'!$C$6:$K$35,9,FALSE))</f>
        <v/>
      </c>
      <c r="X173" s="629" t="str">
        <f>IF(X172="","",VLOOKUP(X172,'[1]シフト記号表（勤務時間帯）'!$C$6:$K$35,9,FALSE))</f>
        <v/>
      </c>
      <c r="Y173" s="630" t="str">
        <f>IF(Y172="","",VLOOKUP(Y172,'[1]シフト記号表（勤務時間帯）'!$C$6:$K$35,9,FALSE))</f>
        <v/>
      </c>
      <c r="Z173" s="628" t="str">
        <f>IF(Z172="","",VLOOKUP(Z172,'[1]シフト記号表（勤務時間帯）'!$C$6:$K$35,9,FALSE))</f>
        <v/>
      </c>
      <c r="AA173" s="629" t="str">
        <f>IF(AA172="","",VLOOKUP(AA172,'[1]シフト記号表（勤務時間帯）'!$C$6:$K$35,9,FALSE))</f>
        <v/>
      </c>
      <c r="AB173" s="629" t="str">
        <f>IF(AB172="","",VLOOKUP(AB172,'[1]シフト記号表（勤務時間帯）'!$C$6:$K$35,9,FALSE))</f>
        <v/>
      </c>
      <c r="AC173" s="629" t="str">
        <f>IF(AC172="","",VLOOKUP(AC172,'[1]シフト記号表（勤務時間帯）'!$C$6:$K$35,9,FALSE))</f>
        <v/>
      </c>
      <c r="AD173" s="629" t="str">
        <f>IF(AD172="","",VLOOKUP(AD172,'[1]シフト記号表（勤務時間帯）'!$C$6:$K$35,9,FALSE))</f>
        <v/>
      </c>
      <c r="AE173" s="629" t="str">
        <f>IF(AE172="","",VLOOKUP(AE172,'[1]シフト記号表（勤務時間帯）'!$C$6:$K$35,9,FALSE))</f>
        <v/>
      </c>
      <c r="AF173" s="630" t="str">
        <f>IF(AF172="","",VLOOKUP(AF172,'[1]シフト記号表（勤務時間帯）'!$C$6:$K$35,9,FALSE))</f>
        <v/>
      </c>
      <c r="AG173" s="628" t="str">
        <f>IF(AG172="","",VLOOKUP(AG172,'[1]シフト記号表（勤務時間帯）'!$C$6:$K$35,9,FALSE))</f>
        <v/>
      </c>
      <c r="AH173" s="629" t="str">
        <f>IF(AH172="","",VLOOKUP(AH172,'[1]シフト記号表（勤務時間帯）'!$C$6:$K$35,9,FALSE))</f>
        <v/>
      </c>
      <c r="AI173" s="629" t="str">
        <f>IF(AI172="","",VLOOKUP(AI172,'[1]シフト記号表（勤務時間帯）'!$C$6:$K$35,9,FALSE))</f>
        <v/>
      </c>
      <c r="AJ173" s="629" t="str">
        <f>IF(AJ172="","",VLOOKUP(AJ172,'[1]シフト記号表（勤務時間帯）'!$C$6:$K$35,9,FALSE))</f>
        <v/>
      </c>
      <c r="AK173" s="629" t="str">
        <f>IF(AK172="","",VLOOKUP(AK172,'[1]シフト記号表（勤務時間帯）'!$C$6:$K$35,9,FALSE))</f>
        <v/>
      </c>
      <c r="AL173" s="629" t="str">
        <f>IF(AL172="","",VLOOKUP(AL172,'[1]シフト記号表（勤務時間帯）'!$C$6:$K$35,9,FALSE))</f>
        <v/>
      </c>
      <c r="AM173" s="630" t="str">
        <f>IF(AM172="","",VLOOKUP(AM172,'[1]シフト記号表（勤務時間帯）'!$C$6:$K$35,9,FALSE))</f>
        <v/>
      </c>
      <c r="AN173" s="628" t="str">
        <f>IF(AN172="","",VLOOKUP(AN172,'[1]シフト記号表（勤務時間帯）'!$C$6:$K$35,9,FALSE))</f>
        <v/>
      </c>
      <c r="AO173" s="629" t="str">
        <f>IF(AO172="","",VLOOKUP(AO172,'[1]シフト記号表（勤務時間帯）'!$C$6:$K$35,9,FALSE))</f>
        <v/>
      </c>
      <c r="AP173" s="629" t="str">
        <f>IF(AP172="","",VLOOKUP(AP172,'[1]シフト記号表（勤務時間帯）'!$C$6:$K$35,9,FALSE))</f>
        <v/>
      </c>
      <c r="AQ173" s="629" t="str">
        <f>IF(AQ172="","",VLOOKUP(AQ172,'[1]シフト記号表（勤務時間帯）'!$C$6:$K$35,9,FALSE))</f>
        <v/>
      </c>
      <c r="AR173" s="629" t="str">
        <f>IF(AR172="","",VLOOKUP(AR172,'[1]シフト記号表（勤務時間帯）'!$C$6:$K$35,9,FALSE))</f>
        <v/>
      </c>
      <c r="AS173" s="629" t="str">
        <f>IF(AS172="","",VLOOKUP(AS172,'[1]シフト記号表（勤務時間帯）'!$C$6:$K$35,9,FALSE))</f>
        <v/>
      </c>
      <c r="AT173" s="630" t="str">
        <f>IF(AT172="","",VLOOKUP(AT172,'[1]シフト記号表（勤務時間帯）'!$C$6:$K$35,9,FALSE))</f>
        <v/>
      </c>
      <c r="AU173" s="628" t="str">
        <f>IF(AU172="","",VLOOKUP(AU172,'[1]シフト記号表（勤務時間帯）'!$C$6:$K$35,9,FALSE))</f>
        <v/>
      </c>
      <c r="AV173" s="629" t="str">
        <f>IF(AV172="","",VLOOKUP(AV172,'[1]シフト記号表（勤務時間帯）'!$C$6:$K$35,9,FALSE))</f>
        <v/>
      </c>
      <c r="AW173" s="629" t="str">
        <f>IF(AW172="","",VLOOKUP(AW172,'[1]シフト記号表（勤務時間帯）'!$C$6:$K$35,9,FALSE))</f>
        <v/>
      </c>
      <c r="AX173" s="1820">
        <f>IF($BB$3="４週",SUM(S173:AT173),IF($BB$3="暦月",SUM(S173:AW173),""))</f>
        <v>0</v>
      </c>
      <c r="AY173" s="1821"/>
      <c r="AZ173" s="1822">
        <f>IF($BB$3="４週",AX173/4,IF($BB$3="暦月",'勤務体制（100名）'!AX173/('勤務体制（100名）'!$BB$8/7),""))</f>
        <v>0</v>
      </c>
      <c r="BA173" s="1823"/>
      <c r="BB173" s="1877"/>
      <c r="BC173" s="1772"/>
      <c r="BD173" s="1772"/>
      <c r="BE173" s="1772"/>
      <c r="BF173" s="1773"/>
    </row>
    <row r="174" spans="2:58" ht="20.25" customHeight="1" x14ac:dyDescent="0.2">
      <c r="B174" s="1750"/>
      <c r="C174" s="1859"/>
      <c r="D174" s="1860"/>
      <c r="E174" s="1861"/>
      <c r="F174" s="693">
        <f>C172</f>
        <v>0</v>
      </c>
      <c r="G174" s="1835"/>
      <c r="H174" s="1765"/>
      <c r="I174" s="1766"/>
      <c r="J174" s="1766"/>
      <c r="K174" s="1767"/>
      <c r="L174" s="1840"/>
      <c r="M174" s="1841"/>
      <c r="N174" s="1841"/>
      <c r="O174" s="1842"/>
      <c r="P174" s="1824" t="s">
        <v>1137</v>
      </c>
      <c r="Q174" s="1825"/>
      <c r="R174" s="1826"/>
      <c r="S174" s="632" t="str">
        <f>IF(S172="","",VLOOKUP(S172,'[1]シフト記号表（勤務時間帯）'!$C$6:$U$35,19,FALSE))</f>
        <v/>
      </c>
      <c r="T174" s="633" t="str">
        <f>IF(T172="","",VLOOKUP(T172,'[1]シフト記号表（勤務時間帯）'!$C$6:$U$35,19,FALSE))</f>
        <v/>
      </c>
      <c r="U174" s="633" t="str">
        <f>IF(U172="","",VLOOKUP(U172,'[1]シフト記号表（勤務時間帯）'!$C$6:$U$35,19,FALSE))</f>
        <v/>
      </c>
      <c r="V174" s="633" t="str">
        <f>IF(V172="","",VLOOKUP(V172,'[1]シフト記号表（勤務時間帯）'!$C$6:$U$35,19,FALSE))</f>
        <v/>
      </c>
      <c r="W174" s="633" t="str">
        <f>IF(W172="","",VLOOKUP(W172,'[1]シフト記号表（勤務時間帯）'!$C$6:$U$35,19,FALSE))</f>
        <v/>
      </c>
      <c r="X174" s="633" t="str">
        <f>IF(X172="","",VLOOKUP(X172,'[1]シフト記号表（勤務時間帯）'!$C$6:$U$35,19,FALSE))</f>
        <v/>
      </c>
      <c r="Y174" s="634" t="str">
        <f>IF(Y172="","",VLOOKUP(Y172,'[1]シフト記号表（勤務時間帯）'!$C$6:$U$35,19,FALSE))</f>
        <v/>
      </c>
      <c r="Z174" s="632" t="str">
        <f>IF(Z172="","",VLOOKUP(Z172,'[1]シフト記号表（勤務時間帯）'!$C$6:$U$35,19,FALSE))</f>
        <v/>
      </c>
      <c r="AA174" s="633" t="str">
        <f>IF(AA172="","",VLOOKUP(AA172,'[1]シフト記号表（勤務時間帯）'!$C$6:$U$35,19,FALSE))</f>
        <v/>
      </c>
      <c r="AB174" s="633" t="str">
        <f>IF(AB172="","",VLOOKUP(AB172,'[1]シフト記号表（勤務時間帯）'!$C$6:$U$35,19,FALSE))</f>
        <v/>
      </c>
      <c r="AC174" s="633" t="str">
        <f>IF(AC172="","",VLOOKUP(AC172,'[1]シフト記号表（勤務時間帯）'!$C$6:$U$35,19,FALSE))</f>
        <v/>
      </c>
      <c r="AD174" s="633" t="str">
        <f>IF(AD172="","",VLOOKUP(AD172,'[1]シフト記号表（勤務時間帯）'!$C$6:$U$35,19,FALSE))</f>
        <v/>
      </c>
      <c r="AE174" s="633" t="str">
        <f>IF(AE172="","",VLOOKUP(AE172,'[1]シフト記号表（勤務時間帯）'!$C$6:$U$35,19,FALSE))</f>
        <v/>
      </c>
      <c r="AF174" s="634" t="str">
        <f>IF(AF172="","",VLOOKUP(AF172,'[1]シフト記号表（勤務時間帯）'!$C$6:$U$35,19,FALSE))</f>
        <v/>
      </c>
      <c r="AG174" s="632" t="str">
        <f>IF(AG172="","",VLOOKUP(AG172,'[1]シフト記号表（勤務時間帯）'!$C$6:$U$35,19,FALSE))</f>
        <v/>
      </c>
      <c r="AH174" s="633" t="str">
        <f>IF(AH172="","",VLOOKUP(AH172,'[1]シフト記号表（勤務時間帯）'!$C$6:$U$35,19,FALSE))</f>
        <v/>
      </c>
      <c r="AI174" s="633" t="str">
        <f>IF(AI172="","",VLOOKUP(AI172,'[1]シフト記号表（勤務時間帯）'!$C$6:$U$35,19,FALSE))</f>
        <v/>
      </c>
      <c r="AJ174" s="633" t="str">
        <f>IF(AJ172="","",VLOOKUP(AJ172,'[1]シフト記号表（勤務時間帯）'!$C$6:$U$35,19,FALSE))</f>
        <v/>
      </c>
      <c r="AK174" s="633" t="str">
        <f>IF(AK172="","",VLOOKUP(AK172,'[1]シフト記号表（勤務時間帯）'!$C$6:$U$35,19,FALSE))</f>
        <v/>
      </c>
      <c r="AL174" s="633" t="str">
        <f>IF(AL172="","",VLOOKUP(AL172,'[1]シフト記号表（勤務時間帯）'!$C$6:$U$35,19,FALSE))</f>
        <v/>
      </c>
      <c r="AM174" s="634" t="str">
        <f>IF(AM172="","",VLOOKUP(AM172,'[1]シフト記号表（勤務時間帯）'!$C$6:$U$35,19,FALSE))</f>
        <v/>
      </c>
      <c r="AN174" s="632" t="str">
        <f>IF(AN172="","",VLOOKUP(AN172,'[1]シフト記号表（勤務時間帯）'!$C$6:$U$35,19,FALSE))</f>
        <v/>
      </c>
      <c r="AO174" s="633" t="str">
        <f>IF(AO172="","",VLOOKUP(AO172,'[1]シフト記号表（勤務時間帯）'!$C$6:$U$35,19,FALSE))</f>
        <v/>
      </c>
      <c r="AP174" s="633" t="str">
        <f>IF(AP172="","",VLOOKUP(AP172,'[1]シフト記号表（勤務時間帯）'!$C$6:$U$35,19,FALSE))</f>
        <v/>
      </c>
      <c r="AQ174" s="633" t="str">
        <f>IF(AQ172="","",VLOOKUP(AQ172,'[1]シフト記号表（勤務時間帯）'!$C$6:$U$35,19,FALSE))</f>
        <v/>
      </c>
      <c r="AR174" s="633" t="str">
        <f>IF(AR172="","",VLOOKUP(AR172,'[1]シフト記号表（勤務時間帯）'!$C$6:$U$35,19,FALSE))</f>
        <v/>
      </c>
      <c r="AS174" s="633" t="str">
        <f>IF(AS172="","",VLOOKUP(AS172,'[1]シフト記号表（勤務時間帯）'!$C$6:$U$35,19,FALSE))</f>
        <v/>
      </c>
      <c r="AT174" s="634" t="str">
        <f>IF(AT172="","",VLOOKUP(AT172,'[1]シフト記号表（勤務時間帯）'!$C$6:$U$35,19,FALSE))</f>
        <v/>
      </c>
      <c r="AU174" s="632" t="str">
        <f>IF(AU172="","",VLOOKUP(AU172,'[1]シフト記号表（勤務時間帯）'!$C$6:$U$35,19,FALSE))</f>
        <v/>
      </c>
      <c r="AV174" s="633" t="str">
        <f>IF(AV172="","",VLOOKUP(AV172,'[1]シフト記号表（勤務時間帯）'!$C$6:$U$35,19,FALSE))</f>
        <v/>
      </c>
      <c r="AW174" s="633" t="str">
        <f>IF(AW172="","",VLOOKUP(AW172,'[1]シフト記号表（勤務時間帯）'!$C$6:$U$35,19,FALSE))</f>
        <v/>
      </c>
      <c r="AX174" s="1827">
        <f>IF($BB$3="４週",SUM(S174:AT174),IF($BB$3="暦月",SUM(S174:AW174),""))</f>
        <v>0</v>
      </c>
      <c r="AY174" s="1828"/>
      <c r="AZ174" s="1829">
        <f>IF($BB$3="４週",AX174/4,IF($BB$3="暦月",'勤務体制（100名）'!AX174/('勤務体制（100名）'!$BB$8/7),""))</f>
        <v>0</v>
      </c>
      <c r="BA174" s="1830"/>
      <c r="BB174" s="1878"/>
      <c r="BC174" s="1841"/>
      <c r="BD174" s="1841"/>
      <c r="BE174" s="1841"/>
      <c r="BF174" s="1842"/>
    </row>
    <row r="175" spans="2:58" ht="20.25" customHeight="1" x14ac:dyDescent="0.2">
      <c r="B175" s="1750">
        <f>B172+1</f>
        <v>52</v>
      </c>
      <c r="C175" s="1853"/>
      <c r="D175" s="1854"/>
      <c r="E175" s="1855"/>
      <c r="F175" s="635"/>
      <c r="G175" s="1834"/>
      <c r="H175" s="1836"/>
      <c r="I175" s="1766"/>
      <c r="J175" s="1766"/>
      <c r="K175" s="1767"/>
      <c r="L175" s="1837"/>
      <c r="M175" s="1838"/>
      <c r="N175" s="1838"/>
      <c r="O175" s="1839"/>
      <c r="P175" s="1843" t="s">
        <v>1135</v>
      </c>
      <c r="Q175" s="1844"/>
      <c r="R175" s="1845"/>
      <c r="S175" s="690"/>
      <c r="T175" s="691"/>
      <c r="U175" s="691"/>
      <c r="V175" s="691"/>
      <c r="W175" s="691"/>
      <c r="X175" s="691"/>
      <c r="Y175" s="692"/>
      <c r="Z175" s="690"/>
      <c r="AA175" s="691"/>
      <c r="AB175" s="691"/>
      <c r="AC175" s="691"/>
      <c r="AD175" s="691"/>
      <c r="AE175" s="691"/>
      <c r="AF175" s="692"/>
      <c r="AG175" s="690"/>
      <c r="AH175" s="691"/>
      <c r="AI175" s="691"/>
      <c r="AJ175" s="691"/>
      <c r="AK175" s="691"/>
      <c r="AL175" s="691"/>
      <c r="AM175" s="692"/>
      <c r="AN175" s="690"/>
      <c r="AO175" s="691"/>
      <c r="AP175" s="691"/>
      <c r="AQ175" s="691"/>
      <c r="AR175" s="691"/>
      <c r="AS175" s="691"/>
      <c r="AT175" s="692"/>
      <c r="AU175" s="690"/>
      <c r="AV175" s="691"/>
      <c r="AW175" s="691"/>
      <c r="AX175" s="1915"/>
      <c r="AY175" s="1916"/>
      <c r="AZ175" s="1917"/>
      <c r="BA175" s="1918"/>
      <c r="BB175" s="1876"/>
      <c r="BC175" s="1838"/>
      <c r="BD175" s="1838"/>
      <c r="BE175" s="1838"/>
      <c r="BF175" s="1839"/>
    </row>
    <row r="176" spans="2:58" ht="20.25" customHeight="1" x14ac:dyDescent="0.2">
      <c r="B176" s="1750"/>
      <c r="C176" s="1856"/>
      <c r="D176" s="1857"/>
      <c r="E176" s="1858"/>
      <c r="F176" s="627"/>
      <c r="G176" s="1761"/>
      <c r="H176" s="1765"/>
      <c r="I176" s="1766"/>
      <c r="J176" s="1766"/>
      <c r="K176" s="1767"/>
      <c r="L176" s="1771"/>
      <c r="M176" s="1772"/>
      <c r="N176" s="1772"/>
      <c r="O176" s="1773"/>
      <c r="P176" s="1817" t="s">
        <v>1136</v>
      </c>
      <c r="Q176" s="1818"/>
      <c r="R176" s="1819"/>
      <c r="S176" s="628" t="str">
        <f>IF(S175="","",VLOOKUP(S175,'[1]シフト記号表（勤務時間帯）'!$C$6:$K$35,9,FALSE))</f>
        <v/>
      </c>
      <c r="T176" s="629" t="str">
        <f>IF(T175="","",VLOOKUP(T175,'[1]シフト記号表（勤務時間帯）'!$C$6:$K$35,9,FALSE))</f>
        <v/>
      </c>
      <c r="U176" s="629" t="str">
        <f>IF(U175="","",VLOOKUP(U175,'[1]シフト記号表（勤務時間帯）'!$C$6:$K$35,9,FALSE))</f>
        <v/>
      </c>
      <c r="V176" s="629" t="str">
        <f>IF(V175="","",VLOOKUP(V175,'[1]シフト記号表（勤務時間帯）'!$C$6:$K$35,9,FALSE))</f>
        <v/>
      </c>
      <c r="W176" s="629" t="str">
        <f>IF(W175="","",VLOOKUP(W175,'[1]シフト記号表（勤務時間帯）'!$C$6:$K$35,9,FALSE))</f>
        <v/>
      </c>
      <c r="X176" s="629" t="str">
        <f>IF(X175="","",VLOOKUP(X175,'[1]シフト記号表（勤務時間帯）'!$C$6:$K$35,9,FALSE))</f>
        <v/>
      </c>
      <c r="Y176" s="630" t="str">
        <f>IF(Y175="","",VLOOKUP(Y175,'[1]シフト記号表（勤務時間帯）'!$C$6:$K$35,9,FALSE))</f>
        <v/>
      </c>
      <c r="Z176" s="628" t="str">
        <f>IF(Z175="","",VLOOKUP(Z175,'[1]シフト記号表（勤務時間帯）'!$C$6:$K$35,9,FALSE))</f>
        <v/>
      </c>
      <c r="AA176" s="629" t="str">
        <f>IF(AA175="","",VLOOKUP(AA175,'[1]シフト記号表（勤務時間帯）'!$C$6:$K$35,9,FALSE))</f>
        <v/>
      </c>
      <c r="AB176" s="629" t="str">
        <f>IF(AB175="","",VLOOKUP(AB175,'[1]シフト記号表（勤務時間帯）'!$C$6:$K$35,9,FALSE))</f>
        <v/>
      </c>
      <c r="AC176" s="629" t="str">
        <f>IF(AC175="","",VLOOKUP(AC175,'[1]シフト記号表（勤務時間帯）'!$C$6:$K$35,9,FALSE))</f>
        <v/>
      </c>
      <c r="AD176" s="629" t="str">
        <f>IF(AD175="","",VLOOKUP(AD175,'[1]シフト記号表（勤務時間帯）'!$C$6:$K$35,9,FALSE))</f>
        <v/>
      </c>
      <c r="AE176" s="629" t="str">
        <f>IF(AE175="","",VLOOKUP(AE175,'[1]シフト記号表（勤務時間帯）'!$C$6:$K$35,9,FALSE))</f>
        <v/>
      </c>
      <c r="AF176" s="630" t="str">
        <f>IF(AF175="","",VLOOKUP(AF175,'[1]シフト記号表（勤務時間帯）'!$C$6:$K$35,9,FALSE))</f>
        <v/>
      </c>
      <c r="AG176" s="628" t="str">
        <f>IF(AG175="","",VLOOKUP(AG175,'[1]シフト記号表（勤務時間帯）'!$C$6:$K$35,9,FALSE))</f>
        <v/>
      </c>
      <c r="AH176" s="629" t="str">
        <f>IF(AH175="","",VLOOKUP(AH175,'[1]シフト記号表（勤務時間帯）'!$C$6:$K$35,9,FALSE))</f>
        <v/>
      </c>
      <c r="AI176" s="629" t="str">
        <f>IF(AI175="","",VLOOKUP(AI175,'[1]シフト記号表（勤務時間帯）'!$C$6:$K$35,9,FALSE))</f>
        <v/>
      </c>
      <c r="AJ176" s="629" t="str">
        <f>IF(AJ175="","",VLOOKUP(AJ175,'[1]シフト記号表（勤務時間帯）'!$C$6:$K$35,9,FALSE))</f>
        <v/>
      </c>
      <c r="AK176" s="629" t="str">
        <f>IF(AK175="","",VLOOKUP(AK175,'[1]シフト記号表（勤務時間帯）'!$C$6:$K$35,9,FALSE))</f>
        <v/>
      </c>
      <c r="AL176" s="629" t="str">
        <f>IF(AL175="","",VLOOKUP(AL175,'[1]シフト記号表（勤務時間帯）'!$C$6:$K$35,9,FALSE))</f>
        <v/>
      </c>
      <c r="AM176" s="630" t="str">
        <f>IF(AM175="","",VLOOKUP(AM175,'[1]シフト記号表（勤務時間帯）'!$C$6:$K$35,9,FALSE))</f>
        <v/>
      </c>
      <c r="AN176" s="628" t="str">
        <f>IF(AN175="","",VLOOKUP(AN175,'[1]シフト記号表（勤務時間帯）'!$C$6:$K$35,9,FALSE))</f>
        <v/>
      </c>
      <c r="AO176" s="629" t="str">
        <f>IF(AO175="","",VLOOKUP(AO175,'[1]シフト記号表（勤務時間帯）'!$C$6:$K$35,9,FALSE))</f>
        <v/>
      </c>
      <c r="AP176" s="629" t="str">
        <f>IF(AP175="","",VLOOKUP(AP175,'[1]シフト記号表（勤務時間帯）'!$C$6:$K$35,9,FALSE))</f>
        <v/>
      </c>
      <c r="AQ176" s="629" t="str">
        <f>IF(AQ175="","",VLOOKUP(AQ175,'[1]シフト記号表（勤務時間帯）'!$C$6:$K$35,9,FALSE))</f>
        <v/>
      </c>
      <c r="AR176" s="629" t="str">
        <f>IF(AR175="","",VLOOKUP(AR175,'[1]シフト記号表（勤務時間帯）'!$C$6:$K$35,9,FALSE))</f>
        <v/>
      </c>
      <c r="AS176" s="629" t="str">
        <f>IF(AS175="","",VLOOKUP(AS175,'[1]シフト記号表（勤務時間帯）'!$C$6:$K$35,9,FALSE))</f>
        <v/>
      </c>
      <c r="AT176" s="630" t="str">
        <f>IF(AT175="","",VLOOKUP(AT175,'[1]シフト記号表（勤務時間帯）'!$C$6:$K$35,9,FALSE))</f>
        <v/>
      </c>
      <c r="AU176" s="628" t="str">
        <f>IF(AU175="","",VLOOKUP(AU175,'[1]シフト記号表（勤務時間帯）'!$C$6:$K$35,9,FALSE))</f>
        <v/>
      </c>
      <c r="AV176" s="629" t="str">
        <f>IF(AV175="","",VLOOKUP(AV175,'[1]シフト記号表（勤務時間帯）'!$C$6:$K$35,9,FALSE))</f>
        <v/>
      </c>
      <c r="AW176" s="629" t="str">
        <f>IF(AW175="","",VLOOKUP(AW175,'[1]シフト記号表（勤務時間帯）'!$C$6:$K$35,9,FALSE))</f>
        <v/>
      </c>
      <c r="AX176" s="1820">
        <f>IF($BB$3="４週",SUM(S176:AT176),IF($BB$3="暦月",SUM(S176:AW176),""))</f>
        <v>0</v>
      </c>
      <c r="AY176" s="1821"/>
      <c r="AZ176" s="1822">
        <f>IF($BB$3="４週",AX176/4,IF($BB$3="暦月",'勤務体制（100名）'!AX176/('勤務体制（100名）'!$BB$8/7),""))</f>
        <v>0</v>
      </c>
      <c r="BA176" s="1823"/>
      <c r="BB176" s="1877"/>
      <c r="BC176" s="1772"/>
      <c r="BD176" s="1772"/>
      <c r="BE176" s="1772"/>
      <c r="BF176" s="1773"/>
    </row>
    <row r="177" spans="2:58" ht="20.25" customHeight="1" x14ac:dyDescent="0.2">
      <c r="B177" s="1750"/>
      <c r="C177" s="1859"/>
      <c r="D177" s="1860"/>
      <c r="E177" s="1861"/>
      <c r="F177" s="693">
        <f>C175</f>
        <v>0</v>
      </c>
      <c r="G177" s="1835"/>
      <c r="H177" s="1765"/>
      <c r="I177" s="1766"/>
      <c r="J177" s="1766"/>
      <c r="K177" s="1767"/>
      <c r="L177" s="1840"/>
      <c r="M177" s="1841"/>
      <c r="N177" s="1841"/>
      <c r="O177" s="1842"/>
      <c r="P177" s="1824" t="s">
        <v>1137</v>
      </c>
      <c r="Q177" s="1825"/>
      <c r="R177" s="1826"/>
      <c r="S177" s="632" t="str">
        <f>IF(S175="","",VLOOKUP(S175,'[1]シフト記号表（勤務時間帯）'!$C$6:$U$35,19,FALSE))</f>
        <v/>
      </c>
      <c r="T177" s="633" t="str">
        <f>IF(T175="","",VLOOKUP(T175,'[1]シフト記号表（勤務時間帯）'!$C$6:$U$35,19,FALSE))</f>
        <v/>
      </c>
      <c r="U177" s="633" t="str">
        <f>IF(U175="","",VLOOKUP(U175,'[1]シフト記号表（勤務時間帯）'!$C$6:$U$35,19,FALSE))</f>
        <v/>
      </c>
      <c r="V177" s="633" t="str">
        <f>IF(V175="","",VLOOKUP(V175,'[1]シフト記号表（勤務時間帯）'!$C$6:$U$35,19,FALSE))</f>
        <v/>
      </c>
      <c r="W177" s="633" t="str">
        <f>IF(W175="","",VLOOKUP(W175,'[1]シフト記号表（勤務時間帯）'!$C$6:$U$35,19,FALSE))</f>
        <v/>
      </c>
      <c r="X177" s="633" t="str">
        <f>IF(X175="","",VLOOKUP(X175,'[1]シフト記号表（勤務時間帯）'!$C$6:$U$35,19,FALSE))</f>
        <v/>
      </c>
      <c r="Y177" s="634" t="str">
        <f>IF(Y175="","",VLOOKUP(Y175,'[1]シフト記号表（勤務時間帯）'!$C$6:$U$35,19,FALSE))</f>
        <v/>
      </c>
      <c r="Z177" s="632" t="str">
        <f>IF(Z175="","",VLOOKUP(Z175,'[1]シフト記号表（勤務時間帯）'!$C$6:$U$35,19,FALSE))</f>
        <v/>
      </c>
      <c r="AA177" s="633" t="str">
        <f>IF(AA175="","",VLOOKUP(AA175,'[1]シフト記号表（勤務時間帯）'!$C$6:$U$35,19,FALSE))</f>
        <v/>
      </c>
      <c r="AB177" s="633" t="str">
        <f>IF(AB175="","",VLOOKUP(AB175,'[1]シフト記号表（勤務時間帯）'!$C$6:$U$35,19,FALSE))</f>
        <v/>
      </c>
      <c r="AC177" s="633" t="str">
        <f>IF(AC175="","",VLOOKUP(AC175,'[1]シフト記号表（勤務時間帯）'!$C$6:$U$35,19,FALSE))</f>
        <v/>
      </c>
      <c r="AD177" s="633" t="str">
        <f>IF(AD175="","",VLOOKUP(AD175,'[1]シフト記号表（勤務時間帯）'!$C$6:$U$35,19,FALSE))</f>
        <v/>
      </c>
      <c r="AE177" s="633" t="str">
        <f>IF(AE175="","",VLOOKUP(AE175,'[1]シフト記号表（勤務時間帯）'!$C$6:$U$35,19,FALSE))</f>
        <v/>
      </c>
      <c r="AF177" s="634" t="str">
        <f>IF(AF175="","",VLOOKUP(AF175,'[1]シフト記号表（勤務時間帯）'!$C$6:$U$35,19,FALSE))</f>
        <v/>
      </c>
      <c r="AG177" s="632" t="str">
        <f>IF(AG175="","",VLOOKUP(AG175,'[1]シフト記号表（勤務時間帯）'!$C$6:$U$35,19,FALSE))</f>
        <v/>
      </c>
      <c r="AH177" s="633" t="str">
        <f>IF(AH175="","",VLOOKUP(AH175,'[1]シフト記号表（勤務時間帯）'!$C$6:$U$35,19,FALSE))</f>
        <v/>
      </c>
      <c r="AI177" s="633" t="str">
        <f>IF(AI175="","",VLOOKUP(AI175,'[1]シフト記号表（勤務時間帯）'!$C$6:$U$35,19,FALSE))</f>
        <v/>
      </c>
      <c r="AJ177" s="633" t="str">
        <f>IF(AJ175="","",VLOOKUP(AJ175,'[1]シフト記号表（勤務時間帯）'!$C$6:$U$35,19,FALSE))</f>
        <v/>
      </c>
      <c r="AK177" s="633" t="str">
        <f>IF(AK175="","",VLOOKUP(AK175,'[1]シフト記号表（勤務時間帯）'!$C$6:$U$35,19,FALSE))</f>
        <v/>
      </c>
      <c r="AL177" s="633" t="str">
        <f>IF(AL175="","",VLOOKUP(AL175,'[1]シフト記号表（勤務時間帯）'!$C$6:$U$35,19,FALSE))</f>
        <v/>
      </c>
      <c r="AM177" s="634" t="str">
        <f>IF(AM175="","",VLOOKUP(AM175,'[1]シフト記号表（勤務時間帯）'!$C$6:$U$35,19,FALSE))</f>
        <v/>
      </c>
      <c r="AN177" s="632" t="str">
        <f>IF(AN175="","",VLOOKUP(AN175,'[1]シフト記号表（勤務時間帯）'!$C$6:$U$35,19,FALSE))</f>
        <v/>
      </c>
      <c r="AO177" s="633" t="str">
        <f>IF(AO175="","",VLOOKUP(AO175,'[1]シフト記号表（勤務時間帯）'!$C$6:$U$35,19,FALSE))</f>
        <v/>
      </c>
      <c r="AP177" s="633" t="str">
        <f>IF(AP175="","",VLOOKUP(AP175,'[1]シフト記号表（勤務時間帯）'!$C$6:$U$35,19,FALSE))</f>
        <v/>
      </c>
      <c r="AQ177" s="633" t="str">
        <f>IF(AQ175="","",VLOOKUP(AQ175,'[1]シフト記号表（勤務時間帯）'!$C$6:$U$35,19,FALSE))</f>
        <v/>
      </c>
      <c r="AR177" s="633" t="str">
        <f>IF(AR175="","",VLOOKUP(AR175,'[1]シフト記号表（勤務時間帯）'!$C$6:$U$35,19,FALSE))</f>
        <v/>
      </c>
      <c r="AS177" s="633" t="str">
        <f>IF(AS175="","",VLOOKUP(AS175,'[1]シフト記号表（勤務時間帯）'!$C$6:$U$35,19,FALSE))</f>
        <v/>
      </c>
      <c r="AT177" s="634" t="str">
        <f>IF(AT175="","",VLOOKUP(AT175,'[1]シフト記号表（勤務時間帯）'!$C$6:$U$35,19,FALSE))</f>
        <v/>
      </c>
      <c r="AU177" s="632" t="str">
        <f>IF(AU175="","",VLOOKUP(AU175,'[1]シフト記号表（勤務時間帯）'!$C$6:$U$35,19,FALSE))</f>
        <v/>
      </c>
      <c r="AV177" s="633" t="str">
        <f>IF(AV175="","",VLOOKUP(AV175,'[1]シフト記号表（勤務時間帯）'!$C$6:$U$35,19,FALSE))</f>
        <v/>
      </c>
      <c r="AW177" s="633" t="str">
        <f>IF(AW175="","",VLOOKUP(AW175,'[1]シフト記号表（勤務時間帯）'!$C$6:$U$35,19,FALSE))</f>
        <v/>
      </c>
      <c r="AX177" s="1827">
        <f>IF($BB$3="４週",SUM(S177:AT177),IF($BB$3="暦月",SUM(S177:AW177),""))</f>
        <v>0</v>
      </c>
      <c r="AY177" s="1828"/>
      <c r="AZ177" s="1829">
        <f>IF($BB$3="４週",AX177/4,IF($BB$3="暦月",'勤務体制（100名）'!AX177/('勤務体制（100名）'!$BB$8/7),""))</f>
        <v>0</v>
      </c>
      <c r="BA177" s="1830"/>
      <c r="BB177" s="1878"/>
      <c r="BC177" s="1841"/>
      <c r="BD177" s="1841"/>
      <c r="BE177" s="1841"/>
      <c r="BF177" s="1842"/>
    </row>
    <row r="178" spans="2:58" ht="20.25" customHeight="1" x14ac:dyDescent="0.2">
      <c r="B178" s="1750">
        <f>B175+1</f>
        <v>53</v>
      </c>
      <c r="C178" s="1853"/>
      <c r="D178" s="1854"/>
      <c r="E178" s="1855"/>
      <c r="F178" s="635"/>
      <c r="G178" s="1834"/>
      <c r="H178" s="1836"/>
      <c r="I178" s="1766"/>
      <c r="J178" s="1766"/>
      <c r="K178" s="1767"/>
      <c r="L178" s="1837"/>
      <c r="M178" s="1838"/>
      <c r="N178" s="1838"/>
      <c r="O178" s="1839"/>
      <c r="P178" s="1843" t="s">
        <v>1135</v>
      </c>
      <c r="Q178" s="1844"/>
      <c r="R178" s="1845"/>
      <c r="S178" s="690"/>
      <c r="T178" s="691"/>
      <c r="U178" s="691"/>
      <c r="V178" s="691"/>
      <c r="W178" s="691"/>
      <c r="X178" s="691"/>
      <c r="Y178" s="692"/>
      <c r="Z178" s="690"/>
      <c r="AA178" s="691"/>
      <c r="AB178" s="691"/>
      <c r="AC178" s="691"/>
      <c r="AD178" s="691"/>
      <c r="AE178" s="691"/>
      <c r="AF178" s="692"/>
      <c r="AG178" s="690"/>
      <c r="AH178" s="691"/>
      <c r="AI178" s="691"/>
      <c r="AJ178" s="691"/>
      <c r="AK178" s="691"/>
      <c r="AL178" s="691"/>
      <c r="AM178" s="692"/>
      <c r="AN178" s="690"/>
      <c r="AO178" s="691"/>
      <c r="AP178" s="691"/>
      <c r="AQ178" s="691"/>
      <c r="AR178" s="691"/>
      <c r="AS178" s="691"/>
      <c r="AT178" s="692"/>
      <c r="AU178" s="690"/>
      <c r="AV178" s="691"/>
      <c r="AW178" s="691"/>
      <c r="AX178" s="1915"/>
      <c r="AY178" s="1916"/>
      <c r="AZ178" s="1917"/>
      <c r="BA178" s="1918"/>
      <c r="BB178" s="1876"/>
      <c r="BC178" s="1838"/>
      <c r="BD178" s="1838"/>
      <c r="BE178" s="1838"/>
      <c r="BF178" s="1839"/>
    </row>
    <row r="179" spans="2:58" ht="20.25" customHeight="1" x14ac:dyDescent="0.2">
      <c r="B179" s="1750"/>
      <c r="C179" s="1856"/>
      <c r="D179" s="1857"/>
      <c r="E179" s="1858"/>
      <c r="F179" s="627"/>
      <c r="G179" s="1761"/>
      <c r="H179" s="1765"/>
      <c r="I179" s="1766"/>
      <c r="J179" s="1766"/>
      <c r="K179" s="1767"/>
      <c r="L179" s="1771"/>
      <c r="M179" s="1772"/>
      <c r="N179" s="1772"/>
      <c r="O179" s="1773"/>
      <c r="P179" s="1817" t="s">
        <v>1136</v>
      </c>
      <c r="Q179" s="1818"/>
      <c r="R179" s="1819"/>
      <c r="S179" s="628" t="str">
        <f>IF(S178="","",VLOOKUP(S178,'[1]シフト記号表（勤務時間帯）'!$C$6:$K$35,9,FALSE))</f>
        <v/>
      </c>
      <c r="T179" s="629" t="str">
        <f>IF(T178="","",VLOOKUP(T178,'[1]シフト記号表（勤務時間帯）'!$C$6:$K$35,9,FALSE))</f>
        <v/>
      </c>
      <c r="U179" s="629" t="str">
        <f>IF(U178="","",VLOOKUP(U178,'[1]シフト記号表（勤務時間帯）'!$C$6:$K$35,9,FALSE))</f>
        <v/>
      </c>
      <c r="V179" s="629" t="str">
        <f>IF(V178="","",VLOOKUP(V178,'[1]シフト記号表（勤務時間帯）'!$C$6:$K$35,9,FALSE))</f>
        <v/>
      </c>
      <c r="W179" s="629" t="str">
        <f>IF(W178="","",VLOOKUP(W178,'[1]シフト記号表（勤務時間帯）'!$C$6:$K$35,9,FALSE))</f>
        <v/>
      </c>
      <c r="X179" s="629" t="str">
        <f>IF(X178="","",VLOOKUP(X178,'[1]シフト記号表（勤務時間帯）'!$C$6:$K$35,9,FALSE))</f>
        <v/>
      </c>
      <c r="Y179" s="630" t="str">
        <f>IF(Y178="","",VLOOKUP(Y178,'[1]シフト記号表（勤務時間帯）'!$C$6:$K$35,9,FALSE))</f>
        <v/>
      </c>
      <c r="Z179" s="628" t="str">
        <f>IF(Z178="","",VLOOKUP(Z178,'[1]シフト記号表（勤務時間帯）'!$C$6:$K$35,9,FALSE))</f>
        <v/>
      </c>
      <c r="AA179" s="629" t="str">
        <f>IF(AA178="","",VLOOKUP(AA178,'[1]シフト記号表（勤務時間帯）'!$C$6:$K$35,9,FALSE))</f>
        <v/>
      </c>
      <c r="AB179" s="629" t="str">
        <f>IF(AB178="","",VLOOKUP(AB178,'[1]シフト記号表（勤務時間帯）'!$C$6:$K$35,9,FALSE))</f>
        <v/>
      </c>
      <c r="AC179" s="629" t="str">
        <f>IF(AC178="","",VLOOKUP(AC178,'[1]シフト記号表（勤務時間帯）'!$C$6:$K$35,9,FALSE))</f>
        <v/>
      </c>
      <c r="AD179" s="629" t="str">
        <f>IF(AD178="","",VLOOKUP(AD178,'[1]シフト記号表（勤務時間帯）'!$C$6:$K$35,9,FALSE))</f>
        <v/>
      </c>
      <c r="AE179" s="629" t="str">
        <f>IF(AE178="","",VLOOKUP(AE178,'[1]シフト記号表（勤務時間帯）'!$C$6:$K$35,9,FALSE))</f>
        <v/>
      </c>
      <c r="AF179" s="630" t="str">
        <f>IF(AF178="","",VLOOKUP(AF178,'[1]シフト記号表（勤務時間帯）'!$C$6:$K$35,9,FALSE))</f>
        <v/>
      </c>
      <c r="AG179" s="628" t="str">
        <f>IF(AG178="","",VLOOKUP(AG178,'[1]シフト記号表（勤務時間帯）'!$C$6:$K$35,9,FALSE))</f>
        <v/>
      </c>
      <c r="AH179" s="629" t="str">
        <f>IF(AH178="","",VLOOKUP(AH178,'[1]シフト記号表（勤務時間帯）'!$C$6:$K$35,9,FALSE))</f>
        <v/>
      </c>
      <c r="AI179" s="629" t="str">
        <f>IF(AI178="","",VLOOKUP(AI178,'[1]シフト記号表（勤務時間帯）'!$C$6:$K$35,9,FALSE))</f>
        <v/>
      </c>
      <c r="AJ179" s="629" t="str">
        <f>IF(AJ178="","",VLOOKUP(AJ178,'[1]シフト記号表（勤務時間帯）'!$C$6:$K$35,9,FALSE))</f>
        <v/>
      </c>
      <c r="AK179" s="629" t="str">
        <f>IF(AK178="","",VLOOKUP(AK178,'[1]シフト記号表（勤務時間帯）'!$C$6:$K$35,9,FALSE))</f>
        <v/>
      </c>
      <c r="AL179" s="629" t="str">
        <f>IF(AL178="","",VLOOKUP(AL178,'[1]シフト記号表（勤務時間帯）'!$C$6:$K$35,9,FALSE))</f>
        <v/>
      </c>
      <c r="AM179" s="630" t="str">
        <f>IF(AM178="","",VLOOKUP(AM178,'[1]シフト記号表（勤務時間帯）'!$C$6:$K$35,9,FALSE))</f>
        <v/>
      </c>
      <c r="AN179" s="628" t="str">
        <f>IF(AN178="","",VLOOKUP(AN178,'[1]シフト記号表（勤務時間帯）'!$C$6:$K$35,9,FALSE))</f>
        <v/>
      </c>
      <c r="AO179" s="629" t="str">
        <f>IF(AO178="","",VLOOKUP(AO178,'[1]シフト記号表（勤務時間帯）'!$C$6:$K$35,9,FALSE))</f>
        <v/>
      </c>
      <c r="AP179" s="629" t="str">
        <f>IF(AP178="","",VLOOKUP(AP178,'[1]シフト記号表（勤務時間帯）'!$C$6:$K$35,9,FALSE))</f>
        <v/>
      </c>
      <c r="AQ179" s="629" t="str">
        <f>IF(AQ178="","",VLOOKUP(AQ178,'[1]シフト記号表（勤務時間帯）'!$C$6:$K$35,9,FALSE))</f>
        <v/>
      </c>
      <c r="AR179" s="629" t="str">
        <f>IF(AR178="","",VLOOKUP(AR178,'[1]シフト記号表（勤務時間帯）'!$C$6:$K$35,9,FALSE))</f>
        <v/>
      </c>
      <c r="AS179" s="629" t="str">
        <f>IF(AS178="","",VLOOKUP(AS178,'[1]シフト記号表（勤務時間帯）'!$C$6:$K$35,9,FALSE))</f>
        <v/>
      </c>
      <c r="AT179" s="630" t="str">
        <f>IF(AT178="","",VLOOKUP(AT178,'[1]シフト記号表（勤務時間帯）'!$C$6:$K$35,9,FALSE))</f>
        <v/>
      </c>
      <c r="AU179" s="628" t="str">
        <f>IF(AU178="","",VLOOKUP(AU178,'[1]シフト記号表（勤務時間帯）'!$C$6:$K$35,9,FALSE))</f>
        <v/>
      </c>
      <c r="AV179" s="629" t="str">
        <f>IF(AV178="","",VLOOKUP(AV178,'[1]シフト記号表（勤務時間帯）'!$C$6:$K$35,9,FALSE))</f>
        <v/>
      </c>
      <c r="AW179" s="629" t="str">
        <f>IF(AW178="","",VLOOKUP(AW178,'[1]シフト記号表（勤務時間帯）'!$C$6:$K$35,9,FALSE))</f>
        <v/>
      </c>
      <c r="AX179" s="1820">
        <f>IF($BB$3="４週",SUM(S179:AT179),IF($BB$3="暦月",SUM(S179:AW179),""))</f>
        <v>0</v>
      </c>
      <c r="AY179" s="1821"/>
      <c r="AZ179" s="1822">
        <f>IF($BB$3="４週",AX179/4,IF($BB$3="暦月",'勤務体制（100名）'!AX179/('勤務体制（100名）'!$BB$8/7),""))</f>
        <v>0</v>
      </c>
      <c r="BA179" s="1823"/>
      <c r="BB179" s="1877"/>
      <c r="BC179" s="1772"/>
      <c r="BD179" s="1772"/>
      <c r="BE179" s="1772"/>
      <c r="BF179" s="1773"/>
    </row>
    <row r="180" spans="2:58" ht="20.25" customHeight="1" x14ac:dyDescent="0.2">
      <c r="B180" s="1750"/>
      <c r="C180" s="1859"/>
      <c r="D180" s="1860"/>
      <c r="E180" s="1861"/>
      <c r="F180" s="693">
        <f>C178</f>
        <v>0</v>
      </c>
      <c r="G180" s="1835"/>
      <c r="H180" s="1765"/>
      <c r="I180" s="1766"/>
      <c r="J180" s="1766"/>
      <c r="K180" s="1767"/>
      <c r="L180" s="1840"/>
      <c r="M180" s="1841"/>
      <c r="N180" s="1841"/>
      <c r="O180" s="1842"/>
      <c r="P180" s="1824" t="s">
        <v>1137</v>
      </c>
      <c r="Q180" s="1825"/>
      <c r="R180" s="1826"/>
      <c r="S180" s="632" t="str">
        <f>IF(S178="","",VLOOKUP(S178,'[1]シフト記号表（勤務時間帯）'!$C$6:$U$35,19,FALSE))</f>
        <v/>
      </c>
      <c r="T180" s="633" t="str">
        <f>IF(T178="","",VLOOKUP(T178,'[1]シフト記号表（勤務時間帯）'!$C$6:$U$35,19,FALSE))</f>
        <v/>
      </c>
      <c r="U180" s="633" t="str">
        <f>IF(U178="","",VLOOKUP(U178,'[1]シフト記号表（勤務時間帯）'!$C$6:$U$35,19,FALSE))</f>
        <v/>
      </c>
      <c r="V180" s="633" t="str">
        <f>IF(V178="","",VLOOKUP(V178,'[1]シフト記号表（勤務時間帯）'!$C$6:$U$35,19,FALSE))</f>
        <v/>
      </c>
      <c r="W180" s="633" t="str">
        <f>IF(W178="","",VLOOKUP(W178,'[1]シフト記号表（勤務時間帯）'!$C$6:$U$35,19,FALSE))</f>
        <v/>
      </c>
      <c r="X180" s="633" t="str">
        <f>IF(X178="","",VLOOKUP(X178,'[1]シフト記号表（勤務時間帯）'!$C$6:$U$35,19,FALSE))</f>
        <v/>
      </c>
      <c r="Y180" s="634" t="str">
        <f>IF(Y178="","",VLOOKUP(Y178,'[1]シフト記号表（勤務時間帯）'!$C$6:$U$35,19,FALSE))</f>
        <v/>
      </c>
      <c r="Z180" s="632" t="str">
        <f>IF(Z178="","",VLOOKUP(Z178,'[1]シフト記号表（勤務時間帯）'!$C$6:$U$35,19,FALSE))</f>
        <v/>
      </c>
      <c r="AA180" s="633" t="str">
        <f>IF(AA178="","",VLOOKUP(AA178,'[1]シフト記号表（勤務時間帯）'!$C$6:$U$35,19,FALSE))</f>
        <v/>
      </c>
      <c r="AB180" s="633" t="str">
        <f>IF(AB178="","",VLOOKUP(AB178,'[1]シフト記号表（勤務時間帯）'!$C$6:$U$35,19,FALSE))</f>
        <v/>
      </c>
      <c r="AC180" s="633" t="str">
        <f>IF(AC178="","",VLOOKUP(AC178,'[1]シフト記号表（勤務時間帯）'!$C$6:$U$35,19,FALSE))</f>
        <v/>
      </c>
      <c r="AD180" s="633" t="str">
        <f>IF(AD178="","",VLOOKUP(AD178,'[1]シフト記号表（勤務時間帯）'!$C$6:$U$35,19,FALSE))</f>
        <v/>
      </c>
      <c r="AE180" s="633" t="str">
        <f>IF(AE178="","",VLOOKUP(AE178,'[1]シフト記号表（勤務時間帯）'!$C$6:$U$35,19,FALSE))</f>
        <v/>
      </c>
      <c r="AF180" s="634" t="str">
        <f>IF(AF178="","",VLOOKUP(AF178,'[1]シフト記号表（勤務時間帯）'!$C$6:$U$35,19,FALSE))</f>
        <v/>
      </c>
      <c r="AG180" s="632" t="str">
        <f>IF(AG178="","",VLOOKUP(AG178,'[1]シフト記号表（勤務時間帯）'!$C$6:$U$35,19,FALSE))</f>
        <v/>
      </c>
      <c r="AH180" s="633" t="str">
        <f>IF(AH178="","",VLOOKUP(AH178,'[1]シフト記号表（勤務時間帯）'!$C$6:$U$35,19,FALSE))</f>
        <v/>
      </c>
      <c r="AI180" s="633" t="str">
        <f>IF(AI178="","",VLOOKUP(AI178,'[1]シフト記号表（勤務時間帯）'!$C$6:$U$35,19,FALSE))</f>
        <v/>
      </c>
      <c r="AJ180" s="633" t="str">
        <f>IF(AJ178="","",VLOOKUP(AJ178,'[1]シフト記号表（勤務時間帯）'!$C$6:$U$35,19,FALSE))</f>
        <v/>
      </c>
      <c r="AK180" s="633" t="str">
        <f>IF(AK178="","",VLOOKUP(AK178,'[1]シフト記号表（勤務時間帯）'!$C$6:$U$35,19,FALSE))</f>
        <v/>
      </c>
      <c r="AL180" s="633" t="str">
        <f>IF(AL178="","",VLOOKUP(AL178,'[1]シフト記号表（勤務時間帯）'!$C$6:$U$35,19,FALSE))</f>
        <v/>
      </c>
      <c r="AM180" s="634" t="str">
        <f>IF(AM178="","",VLOOKUP(AM178,'[1]シフト記号表（勤務時間帯）'!$C$6:$U$35,19,FALSE))</f>
        <v/>
      </c>
      <c r="AN180" s="632" t="str">
        <f>IF(AN178="","",VLOOKUP(AN178,'[1]シフト記号表（勤務時間帯）'!$C$6:$U$35,19,FALSE))</f>
        <v/>
      </c>
      <c r="AO180" s="633" t="str">
        <f>IF(AO178="","",VLOOKUP(AO178,'[1]シフト記号表（勤務時間帯）'!$C$6:$U$35,19,FALSE))</f>
        <v/>
      </c>
      <c r="AP180" s="633" t="str">
        <f>IF(AP178="","",VLOOKUP(AP178,'[1]シフト記号表（勤務時間帯）'!$C$6:$U$35,19,FALSE))</f>
        <v/>
      </c>
      <c r="AQ180" s="633" t="str">
        <f>IF(AQ178="","",VLOOKUP(AQ178,'[1]シフト記号表（勤務時間帯）'!$C$6:$U$35,19,FALSE))</f>
        <v/>
      </c>
      <c r="AR180" s="633" t="str">
        <f>IF(AR178="","",VLOOKUP(AR178,'[1]シフト記号表（勤務時間帯）'!$C$6:$U$35,19,FALSE))</f>
        <v/>
      </c>
      <c r="AS180" s="633" t="str">
        <f>IF(AS178="","",VLOOKUP(AS178,'[1]シフト記号表（勤務時間帯）'!$C$6:$U$35,19,FALSE))</f>
        <v/>
      </c>
      <c r="AT180" s="634" t="str">
        <f>IF(AT178="","",VLOOKUP(AT178,'[1]シフト記号表（勤務時間帯）'!$C$6:$U$35,19,FALSE))</f>
        <v/>
      </c>
      <c r="AU180" s="632" t="str">
        <f>IF(AU178="","",VLOOKUP(AU178,'[1]シフト記号表（勤務時間帯）'!$C$6:$U$35,19,FALSE))</f>
        <v/>
      </c>
      <c r="AV180" s="633" t="str">
        <f>IF(AV178="","",VLOOKUP(AV178,'[1]シフト記号表（勤務時間帯）'!$C$6:$U$35,19,FALSE))</f>
        <v/>
      </c>
      <c r="AW180" s="633" t="str">
        <f>IF(AW178="","",VLOOKUP(AW178,'[1]シフト記号表（勤務時間帯）'!$C$6:$U$35,19,FALSE))</f>
        <v/>
      </c>
      <c r="AX180" s="1827">
        <f>IF($BB$3="４週",SUM(S180:AT180),IF($BB$3="暦月",SUM(S180:AW180),""))</f>
        <v>0</v>
      </c>
      <c r="AY180" s="1828"/>
      <c r="AZ180" s="1829">
        <f>IF($BB$3="４週",AX180/4,IF($BB$3="暦月",'勤務体制（100名）'!AX180/('勤務体制（100名）'!$BB$8/7),""))</f>
        <v>0</v>
      </c>
      <c r="BA180" s="1830"/>
      <c r="BB180" s="1878"/>
      <c r="BC180" s="1841"/>
      <c r="BD180" s="1841"/>
      <c r="BE180" s="1841"/>
      <c r="BF180" s="1842"/>
    </row>
    <row r="181" spans="2:58" ht="20.25" customHeight="1" x14ac:dyDescent="0.2">
      <c r="B181" s="1750">
        <f>B178+1</f>
        <v>54</v>
      </c>
      <c r="C181" s="1853"/>
      <c r="D181" s="1854"/>
      <c r="E181" s="1855"/>
      <c r="F181" s="635"/>
      <c r="G181" s="1834"/>
      <c r="H181" s="1836"/>
      <c r="I181" s="1766"/>
      <c r="J181" s="1766"/>
      <c r="K181" s="1767"/>
      <c r="L181" s="1837"/>
      <c r="M181" s="1838"/>
      <c r="N181" s="1838"/>
      <c r="O181" s="1839"/>
      <c r="P181" s="1843" t="s">
        <v>1135</v>
      </c>
      <c r="Q181" s="1844"/>
      <c r="R181" s="1845"/>
      <c r="S181" s="690"/>
      <c r="T181" s="691"/>
      <c r="U181" s="691"/>
      <c r="V181" s="691"/>
      <c r="W181" s="691"/>
      <c r="X181" s="691"/>
      <c r="Y181" s="692"/>
      <c r="Z181" s="690"/>
      <c r="AA181" s="691"/>
      <c r="AB181" s="691"/>
      <c r="AC181" s="691"/>
      <c r="AD181" s="691"/>
      <c r="AE181" s="691"/>
      <c r="AF181" s="692"/>
      <c r="AG181" s="690"/>
      <c r="AH181" s="691"/>
      <c r="AI181" s="691"/>
      <c r="AJ181" s="691"/>
      <c r="AK181" s="691"/>
      <c r="AL181" s="691"/>
      <c r="AM181" s="692"/>
      <c r="AN181" s="690"/>
      <c r="AO181" s="691"/>
      <c r="AP181" s="691"/>
      <c r="AQ181" s="691"/>
      <c r="AR181" s="691"/>
      <c r="AS181" s="691"/>
      <c r="AT181" s="692"/>
      <c r="AU181" s="690"/>
      <c r="AV181" s="691"/>
      <c r="AW181" s="691"/>
      <c r="AX181" s="1915"/>
      <c r="AY181" s="1916"/>
      <c r="AZ181" s="1917"/>
      <c r="BA181" s="1918"/>
      <c r="BB181" s="1876"/>
      <c r="BC181" s="1838"/>
      <c r="BD181" s="1838"/>
      <c r="BE181" s="1838"/>
      <c r="BF181" s="1839"/>
    </row>
    <row r="182" spans="2:58" ht="20.25" customHeight="1" x14ac:dyDescent="0.2">
      <c r="B182" s="1750"/>
      <c r="C182" s="1856"/>
      <c r="D182" s="1857"/>
      <c r="E182" s="1858"/>
      <c r="F182" s="627"/>
      <c r="G182" s="1761"/>
      <c r="H182" s="1765"/>
      <c r="I182" s="1766"/>
      <c r="J182" s="1766"/>
      <c r="K182" s="1767"/>
      <c r="L182" s="1771"/>
      <c r="M182" s="1772"/>
      <c r="N182" s="1772"/>
      <c r="O182" s="1773"/>
      <c r="P182" s="1817" t="s">
        <v>1136</v>
      </c>
      <c r="Q182" s="1818"/>
      <c r="R182" s="1819"/>
      <c r="S182" s="628" t="str">
        <f>IF(S181="","",VLOOKUP(S181,'[1]シフト記号表（勤務時間帯）'!$C$6:$K$35,9,FALSE))</f>
        <v/>
      </c>
      <c r="T182" s="629" t="str">
        <f>IF(T181="","",VLOOKUP(T181,'[1]シフト記号表（勤務時間帯）'!$C$6:$K$35,9,FALSE))</f>
        <v/>
      </c>
      <c r="U182" s="629" t="str">
        <f>IF(U181="","",VLOOKUP(U181,'[1]シフト記号表（勤務時間帯）'!$C$6:$K$35,9,FALSE))</f>
        <v/>
      </c>
      <c r="V182" s="629" t="str">
        <f>IF(V181="","",VLOOKUP(V181,'[1]シフト記号表（勤務時間帯）'!$C$6:$K$35,9,FALSE))</f>
        <v/>
      </c>
      <c r="W182" s="629" t="str">
        <f>IF(W181="","",VLOOKUP(W181,'[1]シフト記号表（勤務時間帯）'!$C$6:$K$35,9,FALSE))</f>
        <v/>
      </c>
      <c r="X182" s="629" t="str">
        <f>IF(X181="","",VLOOKUP(X181,'[1]シフト記号表（勤務時間帯）'!$C$6:$K$35,9,FALSE))</f>
        <v/>
      </c>
      <c r="Y182" s="630" t="str">
        <f>IF(Y181="","",VLOOKUP(Y181,'[1]シフト記号表（勤務時間帯）'!$C$6:$K$35,9,FALSE))</f>
        <v/>
      </c>
      <c r="Z182" s="628" t="str">
        <f>IF(Z181="","",VLOOKUP(Z181,'[1]シフト記号表（勤務時間帯）'!$C$6:$K$35,9,FALSE))</f>
        <v/>
      </c>
      <c r="AA182" s="629" t="str">
        <f>IF(AA181="","",VLOOKUP(AA181,'[1]シフト記号表（勤務時間帯）'!$C$6:$K$35,9,FALSE))</f>
        <v/>
      </c>
      <c r="AB182" s="629" t="str">
        <f>IF(AB181="","",VLOOKUP(AB181,'[1]シフト記号表（勤務時間帯）'!$C$6:$K$35,9,FALSE))</f>
        <v/>
      </c>
      <c r="AC182" s="629" t="str">
        <f>IF(AC181="","",VLOOKUP(AC181,'[1]シフト記号表（勤務時間帯）'!$C$6:$K$35,9,FALSE))</f>
        <v/>
      </c>
      <c r="AD182" s="629" t="str">
        <f>IF(AD181="","",VLOOKUP(AD181,'[1]シフト記号表（勤務時間帯）'!$C$6:$K$35,9,FALSE))</f>
        <v/>
      </c>
      <c r="AE182" s="629" t="str">
        <f>IF(AE181="","",VLOOKUP(AE181,'[1]シフト記号表（勤務時間帯）'!$C$6:$K$35,9,FALSE))</f>
        <v/>
      </c>
      <c r="AF182" s="630" t="str">
        <f>IF(AF181="","",VLOOKUP(AF181,'[1]シフト記号表（勤務時間帯）'!$C$6:$K$35,9,FALSE))</f>
        <v/>
      </c>
      <c r="AG182" s="628" t="str">
        <f>IF(AG181="","",VLOOKUP(AG181,'[1]シフト記号表（勤務時間帯）'!$C$6:$K$35,9,FALSE))</f>
        <v/>
      </c>
      <c r="AH182" s="629" t="str">
        <f>IF(AH181="","",VLOOKUP(AH181,'[1]シフト記号表（勤務時間帯）'!$C$6:$K$35,9,FALSE))</f>
        <v/>
      </c>
      <c r="AI182" s="629" t="str">
        <f>IF(AI181="","",VLOOKUP(AI181,'[1]シフト記号表（勤務時間帯）'!$C$6:$K$35,9,FALSE))</f>
        <v/>
      </c>
      <c r="AJ182" s="629" t="str">
        <f>IF(AJ181="","",VLOOKUP(AJ181,'[1]シフト記号表（勤務時間帯）'!$C$6:$K$35,9,FALSE))</f>
        <v/>
      </c>
      <c r="AK182" s="629" t="str">
        <f>IF(AK181="","",VLOOKUP(AK181,'[1]シフト記号表（勤務時間帯）'!$C$6:$K$35,9,FALSE))</f>
        <v/>
      </c>
      <c r="AL182" s="629" t="str">
        <f>IF(AL181="","",VLOOKUP(AL181,'[1]シフト記号表（勤務時間帯）'!$C$6:$K$35,9,FALSE))</f>
        <v/>
      </c>
      <c r="AM182" s="630" t="str">
        <f>IF(AM181="","",VLOOKUP(AM181,'[1]シフト記号表（勤務時間帯）'!$C$6:$K$35,9,FALSE))</f>
        <v/>
      </c>
      <c r="AN182" s="628" t="str">
        <f>IF(AN181="","",VLOOKUP(AN181,'[1]シフト記号表（勤務時間帯）'!$C$6:$K$35,9,FALSE))</f>
        <v/>
      </c>
      <c r="AO182" s="629" t="str">
        <f>IF(AO181="","",VLOOKUP(AO181,'[1]シフト記号表（勤務時間帯）'!$C$6:$K$35,9,FALSE))</f>
        <v/>
      </c>
      <c r="AP182" s="629" t="str">
        <f>IF(AP181="","",VLOOKUP(AP181,'[1]シフト記号表（勤務時間帯）'!$C$6:$K$35,9,FALSE))</f>
        <v/>
      </c>
      <c r="AQ182" s="629" t="str">
        <f>IF(AQ181="","",VLOOKUP(AQ181,'[1]シフト記号表（勤務時間帯）'!$C$6:$K$35,9,FALSE))</f>
        <v/>
      </c>
      <c r="AR182" s="629" t="str">
        <f>IF(AR181="","",VLOOKUP(AR181,'[1]シフト記号表（勤務時間帯）'!$C$6:$K$35,9,FALSE))</f>
        <v/>
      </c>
      <c r="AS182" s="629" t="str">
        <f>IF(AS181="","",VLOOKUP(AS181,'[1]シフト記号表（勤務時間帯）'!$C$6:$K$35,9,FALSE))</f>
        <v/>
      </c>
      <c r="AT182" s="630" t="str">
        <f>IF(AT181="","",VLOOKUP(AT181,'[1]シフト記号表（勤務時間帯）'!$C$6:$K$35,9,FALSE))</f>
        <v/>
      </c>
      <c r="AU182" s="628" t="str">
        <f>IF(AU181="","",VLOOKUP(AU181,'[1]シフト記号表（勤務時間帯）'!$C$6:$K$35,9,FALSE))</f>
        <v/>
      </c>
      <c r="AV182" s="629" t="str">
        <f>IF(AV181="","",VLOOKUP(AV181,'[1]シフト記号表（勤務時間帯）'!$C$6:$K$35,9,FALSE))</f>
        <v/>
      </c>
      <c r="AW182" s="629" t="str">
        <f>IF(AW181="","",VLOOKUP(AW181,'[1]シフト記号表（勤務時間帯）'!$C$6:$K$35,9,FALSE))</f>
        <v/>
      </c>
      <c r="AX182" s="1820">
        <f>IF($BB$3="４週",SUM(S182:AT182),IF($BB$3="暦月",SUM(S182:AW182),""))</f>
        <v>0</v>
      </c>
      <c r="AY182" s="1821"/>
      <c r="AZ182" s="1822">
        <f>IF($BB$3="４週",AX182/4,IF($BB$3="暦月",'勤務体制（100名）'!AX182/('勤務体制（100名）'!$BB$8/7),""))</f>
        <v>0</v>
      </c>
      <c r="BA182" s="1823"/>
      <c r="BB182" s="1877"/>
      <c r="BC182" s="1772"/>
      <c r="BD182" s="1772"/>
      <c r="BE182" s="1772"/>
      <c r="BF182" s="1773"/>
    </row>
    <row r="183" spans="2:58" ht="20.25" customHeight="1" x14ac:dyDescent="0.2">
      <c r="B183" s="1750"/>
      <c r="C183" s="1859"/>
      <c r="D183" s="1860"/>
      <c r="E183" s="1861"/>
      <c r="F183" s="693">
        <f>C181</f>
        <v>0</v>
      </c>
      <c r="G183" s="1835"/>
      <c r="H183" s="1765"/>
      <c r="I183" s="1766"/>
      <c r="J183" s="1766"/>
      <c r="K183" s="1767"/>
      <c r="L183" s="1840"/>
      <c r="M183" s="1841"/>
      <c r="N183" s="1841"/>
      <c r="O183" s="1842"/>
      <c r="P183" s="1824" t="s">
        <v>1137</v>
      </c>
      <c r="Q183" s="1825"/>
      <c r="R183" s="1826"/>
      <c r="S183" s="632" t="str">
        <f>IF(S181="","",VLOOKUP(S181,'[1]シフト記号表（勤務時間帯）'!$C$6:$U$35,19,FALSE))</f>
        <v/>
      </c>
      <c r="T183" s="633" t="str">
        <f>IF(T181="","",VLOOKUP(T181,'[1]シフト記号表（勤務時間帯）'!$C$6:$U$35,19,FALSE))</f>
        <v/>
      </c>
      <c r="U183" s="633" t="str">
        <f>IF(U181="","",VLOOKUP(U181,'[1]シフト記号表（勤務時間帯）'!$C$6:$U$35,19,FALSE))</f>
        <v/>
      </c>
      <c r="V183" s="633" t="str">
        <f>IF(V181="","",VLOOKUP(V181,'[1]シフト記号表（勤務時間帯）'!$C$6:$U$35,19,FALSE))</f>
        <v/>
      </c>
      <c r="W183" s="633" t="str">
        <f>IF(W181="","",VLOOKUP(W181,'[1]シフト記号表（勤務時間帯）'!$C$6:$U$35,19,FALSE))</f>
        <v/>
      </c>
      <c r="X183" s="633" t="str">
        <f>IF(X181="","",VLOOKUP(X181,'[1]シフト記号表（勤務時間帯）'!$C$6:$U$35,19,FALSE))</f>
        <v/>
      </c>
      <c r="Y183" s="634" t="str">
        <f>IF(Y181="","",VLOOKUP(Y181,'[1]シフト記号表（勤務時間帯）'!$C$6:$U$35,19,FALSE))</f>
        <v/>
      </c>
      <c r="Z183" s="632" t="str">
        <f>IF(Z181="","",VLOOKUP(Z181,'[1]シフト記号表（勤務時間帯）'!$C$6:$U$35,19,FALSE))</f>
        <v/>
      </c>
      <c r="AA183" s="633" t="str">
        <f>IF(AA181="","",VLOOKUP(AA181,'[1]シフト記号表（勤務時間帯）'!$C$6:$U$35,19,FALSE))</f>
        <v/>
      </c>
      <c r="AB183" s="633" t="str">
        <f>IF(AB181="","",VLOOKUP(AB181,'[1]シフト記号表（勤務時間帯）'!$C$6:$U$35,19,FALSE))</f>
        <v/>
      </c>
      <c r="AC183" s="633" t="str">
        <f>IF(AC181="","",VLOOKUP(AC181,'[1]シフト記号表（勤務時間帯）'!$C$6:$U$35,19,FALSE))</f>
        <v/>
      </c>
      <c r="AD183" s="633" t="str">
        <f>IF(AD181="","",VLOOKUP(AD181,'[1]シフト記号表（勤務時間帯）'!$C$6:$U$35,19,FALSE))</f>
        <v/>
      </c>
      <c r="AE183" s="633" t="str">
        <f>IF(AE181="","",VLOOKUP(AE181,'[1]シフト記号表（勤務時間帯）'!$C$6:$U$35,19,FALSE))</f>
        <v/>
      </c>
      <c r="AF183" s="634" t="str">
        <f>IF(AF181="","",VLOOKUP(AF181,'[1]シフト記号表（勤務時間帯）'!$C$6:$U$35,19,FALSE))</f>
        <v/>
      </c>
      <c r="AG183" s="632" t="str">
        <f>IF(AG181="","",VLOOKUP(AG181,'[1]シフト記号表（勤務時間帯）'!$C$6:$U$35,19,FALSE))</f>
        <v/>
      </c>
      <c r="AH183" s="633" t="str">
        <f>IF(AH181="","",VLOOKUP(AH181,'[1]シフト記号表（勤務時間帯）'!$C$6:$U$35,19,FALSE))</f>
        <v/>
      </c>
      <c r="AI183" s="633" t="str">
        <f>IF(AI181="","",VLOOKUP(AI181,'[1]シフト記号表（勤務時間帯）'!$C$6:$U$35,19,FALSE))</f>
        <v/>
      </c>
      <c r="AJ183" s="633" t="str">
        <f>IF(AJ181="","",VLOOKUP(AJ181,'[1]シフト記号表（勤務時間帯）'!$C$6:$U$35,19,FALSE))</f>
        <v/>
      </c>
      <c r="AK183" s="633" t="str">
        <f>IF(AK181="","",VLOOKUP(AK181,'[1]シフト記号表（勤務時間帯）'!$C$6:$U$35,19,FALSE))</f>
        <v/>
      </c>
      <c r="AL183" s="633" t="str">
        <f>IF(AL181="","",VLOOKUP(AL181,'[1]シフト記号表（勤務時間帯）'!$C$6:$U$35,19,FALSE))</f>
        <v/>
      </c>
      <c r="AM183" s="634" t="str">
        <f>IF(AM181="","",VLOOKUP(AM181,'[1]シフト記号表（勤務時間帯）'!$C$6:$U$35,19,FALSE))</f>
        <v/>
      </c>
      <c r="AN183" s="632" t="str">
        <f>IF(AN181="","",VLOOKUP(AN181,'[1]シフト記号表（勤務時間帯）'!$C$6:$U$35,19,FALSE))</f>
        <v/>
      </c>
      <c r="AO183" s="633" t="str">
        <f>IF(AO181="","",VLOOKUP(AO181,'[1]シフト記号表（勤務時間帯）'!$C$6:$U$35,19,FALSE))</f>
        <v/>
      </c>
      <c r="AP183" s="633" t="str">
        <f>IF(AP181="","",VLOOKUP(AP181,'[1]シフト記号表（勤務時間帯）'!$C$6:$U$35,19,FALSE))</f>
        <v/>
      </c>
      <c r="AQ183" s="633" t="str">
        <f>IF(AQ181="","",VLOOKUP(AQ181,'[1]シフト記号表（勤務時間帯）'!$C$6:$U$35,19,FALSE))</f>
        <v/>
      </c>
      <c r="AR183" s="633" t="str">
        <f>IF(AR181="","",VLOOKUP(AR181,'[1]シフト記号表（勤務時間帯）'!$C$6:$U$35,19,FALSE))</f>
        <v/>
      </c>
      <c r="AS183" s="633" t="str">
        <f>IF(AS181="","",VLOOKUP(AS181,'[1]シフト記号表（勤務時間帯）'!$C$6:$U$35,19,FALSE))</f>
        <v/>
      </c>
      <c r="AT183" s="634" t="str">
        <f>IF(AT181="","",VLOOKUP(AT181,'[1]シフト記号表（勤務時間帯）'!$C$6:$U$35,19,FALSE))</f>
        <v/>
      </c>
      <c r="AU183" s="632" t="str">
        <f>IF(AU181="","",VLOOKUP(AU181,'[1]シフト記号表（勤務時間帯）'!$C$6:$U$35,19,FALSE))</f>
        <v/>
      </c>
      <c r="AV183" s="633" t="str">
        <f>IF(AV181="","",VLOOKUP(AV181,'[1]シフト記号表（勤務時間帯）'!$C$6:$U$35,19,FALSE))</f>
        <v/>
      </c>
      <c r="AW183" s="633" t="str">
        <f>IF(AW181="","",VLOOKUP(AW181,'[1]シフト記号表（勤務時間帯）'!$C$6:$U$35,19,FALSE))</f>
        <v/>
      </c>
      <c r="AX183" s="1827">
        <f>IF($BB$3="４週",SUM(S183:AT183),IF($BB$3="暦月",SUM(S183:AW183),""))</f>
        <v>0</v>
      </c>
      <c r="AY183" s="1828"/>
      <c r="AZ183" s="1829">
        <f>IF($BB$3="４週",AX183/4,IF($BB$3="暦月",'勤務体制（100名）'!AX183/('勤務体制（100名）'!$BB$8/7),""))</f>
        <v>0</v>
      </c>
      <c r="BA183" s="1830"/>
      <c r="BB183" s="1878"/>
      <c r="BC183" s="1841"/>
      <c r="BD183" s="1841"/>
      <c r="BE183" s="1841"/>
      <c r="BF183" s="1842"/>
    </row>
    <row r="184" spans="2:58" ht="20.25" customHeight="1" x14ac:dyDescent="0.2">
      <c r="B184" s="1750">
        <f>B181+1</f>
        <v>55</v>
      </c>
      <c r="C184" s="1853"/>
      <c r="D184" s="1854"/>
      <c r="E184" s="1855"/>
      <c r="F184" s="635"/>
      <c r="G184" s="1834"/>
      <c r="H184" s="1836"/>
      <c r="I184" s="1766"/>
      <c r="J184" s="1766"/>
      <c r="K184" s="1767"/>
      <c r="L184" s="1837"/>
      <c r="M184" s="1838"/>
      <c r="N184" s="1838"/>
      <c r="O184" s="1839"/>
      <c r="P184" s="1843" t="s">
        <v>1135</v>
      </c>
      <c r="Q184" s="1844"/>
      <c r="R184" s="1845"/>
      <c r="S184" s="690"/>
      <c r="T184" s="691"/>
      <c r="U184" s="691"/>
      <c r="V184" s="691"/>
      <c r="W184" s="691"/>
      <c r="X184" s="691"/>
      <c r="Y184" s="692"/>
      <c r="Z184" s="690"/>
      <c r="AA184" s="691"/>
      <c r="AB184" s="691"/>
      <c r="AC184" s="691"/>
      <c r="AD184" s="691"/>
      <c r="AE184" s="691"/>
      <c r="AF184" s="692"/>
      <c r="AG184" s="690"/>
      <c r="AH184" s="691"/>
      <c r="AI184" s="691"/>
      <c r="AJ184" s="691"/>
      <c r="AK184" s="691"/>
      <c r="AL184" s="691"/>
      <c r="AM184" s="692"/>
      <c r="AN184" s="690"/>
      <c r="AO184" s="691"/>
      <c r="AP184" s="691"/>
      <c r="AQ184" s="691"/>
      <c r="AR184" s="691"/>
      <c r="AS184" s="691"/>
      <c r="AT184" s="692"/>
      <c r="AU184" s="690"/>
      <c r="AV184" s="691"/>
      <c r="AW184" s="691"/>
      <c r="AX184" s="1915"/>
      <c r="AY184" s="1916"/>
      <c r="AZ184" s="1917"/>
      <c r="BA184" s="1918"/>
      <c r="BB184" s="1876"/>
      <c r="BC184" s="1838"/>
      <c r="BD184" s="1838"/>
      <c r="BE184" s="1838"/>
      <c r="BF184" s="1839"/>
    </row>
    <row r="185" spans="2:58" ht="20.25" customHeight="1" x14ac:dyDescent="0.2">
      <c r="B185" s="1750"/>
      <c r="C185" s="1856"/>
      <c r="D185" s="1857"/>
      <c r="E185" s="1858"/>
      <c r="F185" s="627"/>
      <c r="G185" s="1761"/>
      <c r="H185" s="1765"/>
      <c r="I185" s="1766"/>
      <c r="J185" s="1766"/>
      <c r="K185" s="1767"/>
      <c r="L185" s="1771"/>
      <c r="M185" s="1772"/>
      <c r="N185" s="1772"/>
      <c r="O185" s="1773"/>
      <c r="P185" s="1817" t="s">
        <v>1136</v>
      </c>
      <c r="Q185" s="1818"/>
      <c r="R185" s="1819"/>
      <c r="S185" s="628" t="str">
        <f>IF(S184="","",VLOOKUP(S184,'[1]シフト記号表（勤務時間帯）'!$C$6:$K$35,9,FALSE))</f>
        <v/>
      </c>
      <c r="T185" s="629" t="str">
        <f>IF(T184="","",VLOOKUP(T184,'[1]シフト記号表（勤務時間帯）'!$C$6:$K$35,9,FALSE))</f>
        <v/>
      </c>
      <c r="U185" s="629" t="str">
        <f>IF(U184="","",VLOOKUP(U184,'[1]シフト記号表（勤務時間帯）'!$C$6:$K$35,9,FALSE))</f>
        <v/>
      </c>
      <c r="V185" s="629" t="str">
        <f>IF(V184="","",VLOOKUP(V184,'[1]シフト記号表（勤務時間帯）'!$C$6:$K$35,9,FALSE))</f>
        <v/>
      </c>
      <c r="W185" s="629" t="str">
        <f>IF(W184="","",VLOOKUP(W184,'[1]シフト記号表（勤務時間帯）'!$C$6:$K$35,9,FALSE))</f>
        <v/>
      </c>
      <c r="X185" s="629" t="str">
        <f>IF(X184="","",VLOOKUP(X184,'[1]シフト記号表（勤務時間帯）'!$C$6:$K$35,9,FALSE))</f>
        <v/>
      </c>
      <c r="Y185" s="630" t="str">
        <f>IF(Y184="","",VLOOKUP(Y184,'[1]シフト記号表（勤務時間帯）'!$C$6:$K$35,9,FALSE))</f>
        <v/>
      </c>
      <c r="Z185" s="628" t="str">
        <f>IF(Z184="","",VLOOKUP(Z184,'[1]シフト記号表（勤務時間帯）'!$C$6:$K$35,9,FALSE))</f>
        <v/>
      </c>
      <c r="AA185" s="629" t="str">
        <f>IF(AA184="","",VLOOKUP(AA184,'[1]シフト記号表（勤務時間帯）'!$C$6:$K$35,9,FALSE))</f>
        <v/>
      </c>
      <c r="AB185" s="629" t="str">
        <f>IF(AB184="","",VLOOKUP(AB184,'[1]シフト記号表（勤務時間帯）'!$C$6:$K$35,9,FALSE))</f>
        <v/>
      </c>
      <c r="AC185" s="629" t="str">
        <f>IF(AC184="","",VLOOKUP(AC184,'[1]シフト記号表（勤務時間帯）'!$C$6:$K$35,9,FALSE))</f>
        <v/>
      </c>
      <c r="AD185" s="629" t="str">
        <f>IF(AD184="","",VLOOKUP(AD184,'[1]シフト記号表（勤務時間帯）'!$C$6:$K$35,9,FALSE))</f>
        <v/>
      </c>
      <c r="AE185" s="629" t="str">
        <f>IF(AE184="","",VLOOKUP(AE184,'[1]シフト記号表（勤務時間帯）'!$C$6:$K$35,9,FALSE))</f>
        <v/>
      </c>
      <c r="AF185" s="630" t="str">
        <f>IF(AF184="","",VLOOKUP(AF184,'[1]シフト記号表（勤務時間帯）'!$C$6:$K$35,9,FALSE))</f>
        <v/>
      </c>
      <c r="AG185" s="628" t="str">
        <f>IF(AG184="","",VLOOKUP(AG184,'[1]シフト記号表（勤務時間帯）'!$C$6:$K$35,9,FALSE))</f>
        <v/>
      </c>
      <c r="AH185" s="629" t="str">
        <f>IF(AH184="","",VLOOKUP(AH184,'[1]シフト記号表（勤務時間帯）'!$C$6:$K$35,9,FALSE))</f>
        <v/>
      </c>
      <c r="AI185" s="629" t="str">
        <f>IF(AI184="","",VLOOKUP(AI184,'[1]シフト記号表（勤務時間帯）'!$C$6:$K$35,9,FALSE))</f>
        <v/>
      </c>
      <c r="AJ185" s="629" t="str">
        <f>IF(AJ184="","",VLOOKUP(AJ184,'[1]シフト記号表（勤務時間帯）'!$C$6:$K$35,9,FALSE))</f>
        <v/>
      </c>
      <c r="AK185" s="629" t="str">
        <f>IF(AK184="","",VLOOKUP(AK184,'[1]シフト記号表（勤務時間帯）'!$C$6:$K$35,9,FALSE))</f>
        <v/>
      </c>
      <c r="AL185" s="629" t="str">
        <f>IF(AL184="","",VLOOKUP(AL184,'[1]シフト記号表（勤務時間帯）'!$C$6:$K$35,9,FALSE))</f>
        <v/>
      </c>
      <c r="AM185" s="630" t="str">
        <f>IF(AM184="","",VLOOKUP(AM184,'[1]シフト記号表（勤務時間帯）'!$C$6:$K$35,9,FALSE))</f>
        <v/>
      </c>
      <c r="AN185" s="628" t="str">
        <f>IF(AN184="","",VLOOKUP(AN184,'[1]シフト記号表（勤務時間帯）'!$C$6:$K$35,9,FALSE))</f>
        <v/>
      </c>
      <c r="AO185" s="629" t="str">
        <f>IF(AO184="","",VLOOKUP(AO184,'[1]シフト記号表（勤務時間帯）'!$C$6:$K$35,9,FALSE))</f>
        <v/>
      </c>
      <c r="AP185" s="629" t="str">
        <f>IF(AP184="","",VLOOKUP(AP184,'[1]シフト記号表（勤務時間帯）'!$C$6:$K$35,9,FALSE))</f>
        <v/>
      </c>
      <c r="AQ185" s="629" t="str">
        <f>IF(AQ184="","",VLOOKUP(AQ184,'[1]シフト記号表（勤務時間帯）'!$C$6:$K$35,9,FALSE))</f>
        <v/>
      </c>
      <c r="AR185" s="629" t="str">
        <f>IF(AR184="","",VLOOKUP(AR184,'[1]シフト記号表（勤務時間帯）'!$C$6:$K$35,9,FALSE))</f>
        <v/>
      </c>
      <c r="AS185" s="629" t="str">
        <f>IF(AS184="","",VLOOKUP(AS184,'[1]シフト記号表（勤務時間帯）'!$C$6:$K$35,9,FALSE))</f>
        <v/>
      </c>
      <c r="AT185" s="630" t="str">
        <f>IF(AT184="","",VLOOKUP(AT184,'[1]シフト記号表（勤務時間帯）'!$C$6:$K$35,9,FALSE))</f>
        <v/>
      </c>
      <c r="AU185" s="628" t="str">
        <f>IF(AU184="","",VLOOKUP(AU184,'[1]シフト記号表（勤務時間帯）'!$C$6:$K$35,9,FALSE))</f>
        <v/>
      </c>
      <c r="AV185" s="629" t="str">
        <f>IF(AV184="","",VLOOKUP(AV184,'[1]シフト記号表（勤務時間帯）'!$C$6:$K$35,9,FALSE))</f>
        <v/>
      </c>
      <c r="AW185" s="629" t="str">
        <f>IF(AW184="","",VLOOKUP(AW184,'[1]シフト記号表（勤務時間帯）'!$C$6:$K$35,9,FALSE))</f>
        <v/>
      </c>
      <c r="AX185" s="1820">
        <f>IF($BB$3="４週",SUM(S185:AT185),IF($BB$3="暦月",SUM(S185:AW185),""))</f>
        <v>0</v>
      </c>
      <c r="AY185" s="1821"/>
      <c r="AZ185" s="1822">
        <f>IF($BB$3="４週",AX185/4,IF($BB$3="暦月",'勤務体制（100名）'!AX185/('勤務体制（100名）'!$BB$8/7),""))</f>
        <v>0</v>
      </c>
      <c r="BA185" s="1823"/>
      <c r="BB185" s="1877"/>
      <c r="BC185" s="1772"/>
      <c r="BD185" s="1772"/>
      <c r="BE185" s="1772"/>
      <c r="BF185" s="1773"/>
    </row>
    <row r="186" spans="2:58" ht="20.25" customHeight="1" x14ac:dyDescent="0.2">
      <c r="B186" s="1750"/>
      <c r="C186" s="1859"/>
      <c r="D186" s="1860"/>
      <c r="E186" s="1861"/>
      <c r="F186" s="693">
        <f>C184</f>
        <v>0</v>
      </c>
      <c r="G186" s="1835"/>
      <c r="H186" s="1765"/>
      <c r="I186" s="1766"/>
      <c r="J186" s="1766"/>
      <c r="K186" s="1767"/>
      <c r="L186" s="1840"/>
      <c r="M186" s="1841"/>
      <c r="N186" s="1841"/>
      <c r="O186" s="1842"/>
      <c r="P186" s="1824" t="s">
        <v>1137</v>
      </c>
      <c r="Q186" s="1825"/>
      <c r="R186" s="1826"/>
      <c r="S186" s="632" t="str">
        <f>IF(S184="","",VLOOKUP(S184,'[1]シフト記号表（勤務時間帯）'!$C$6:$U$35,19,FALSE))</f>
        <v/>
      </c>
      <c r="T186" s="633" t="str">
        <f>IF(T184="","",VLOOKUP(T184,'[1]シフト記号表（勤務時間帯）'!$C$6:$U$35,19,FALSE))</f>
        <v/>
      </c>
      <c r="U186" s="633" t="str">
        <f>IF(U184="","",VLOOKUP(U184,'[1]シフト記号表（勤務時間帯）'!$C$6:$U$35,19,FALSE))</f>
        <v/>
      </c>
      <c r="V186" s="633" t="str">
        <f>IF(V184="","",VLOOKUP(V184,'[1]シフト記号表（勤務時間帯）'!$C$6:$U$35,19,FALSE))</f>
        <v/>
      </c>
      <c r="W186" s="633" t="str">
        <f>IF(W184="","",VLOOKUP(W184,'[1]シフト記号表（勤務時間帯）'!$C$6:$U$35,19,FALSE))</f>
        <v/>
      </c>
      <c r="X186" s="633" t="str">
        <f>IF(X184="","",VLOOKUP(X184,'[1]シフト記号表（勤務時間帯）'!$C$6:$U$35,19,FALSE))</f>
        <v/>
      </c>
      <c r="Y186" s="634" t="str">
        <f>IF(Y184="","",VLOOKUP(Y184,'[1]シフト記号表（勤務時間帯）'!$C$6:$U$35,19,FALSE))</f>
        <v/>
      </c>
      <c r="Z186" s="632" t="str">
        <f>IF(Z184="","",VLOOKUP(Z184,'[1]シフト記号表（勤務時間帯）'!$C$6:$U$35,19,FALSE))</f>
        <v/>
      </c>
      <c r="AA186" s="633" t="str">
        <f>IF(AA184="","",VLOOKUP(AA184,'[1]シフト記号表（勤務時間帯）'!$C$6:$U$35,19,FALSE))</f>
        <v/>
      </c>
      <c r="AB186" s="633" t="str">
        <f>IF(AB184="","",VLOOKUP(AB184,'[1]シフト記号表（勤務時間帯）'!$C$6:$U$35,19,FALSE))</f>
        <v/>
      </c>
      <c r="AC186" s="633" t="str">
        <f>IF(AC184="","",VLOOKUP(AC184,'[1]シフト記号表（勤務時間帯）'!$C$6:$U$35,19,FALSE))</f>
        <v/>
      </c>
      <c r="AD186" s="633" t="str">
        <f>IF(AD184="","",VLOOKUP(AD184,'[1]シフト記号表（勤務時間帯）'!$C$6:$U$35,19,FALSE))</f>
        <v/>
      </c>
      <c r="AE186" s="633" t="str">
        <f>IF(AE184="","",VLOOKUP(AE184,'[1]シフト記号表（勤務時間帯）'!$C$6:$U$35,19,FALSE))</f>
        <v/>
      </c>
      <c r="AF186" s="634" t="str">
        <f>IF(AF184="","",VLOOKUP(AF184,'[1]シフト記号表（勤務時間帯）'!$C$6:$U$35,19,FALSE))</f>
        <v/>
      </c>
      <c r="AG186" s="632" t="str">
        <f>IF(AG184="","",VLOOKUP(AG184,'[1]シフト記号表（勤務時間帯）'!$C$6:$U$35,19,FALSE))</f>
        <v/>
      </c>
      <c r="AH186" s="633" t="str">
        <f>IF(AH184="","",VLOOKUP(AH184,'[1]シフト記号表（勤務時間帯）'!$C$6:$U$35,19,FALSE))</f>
        <v/>
      </c>
      <c r="AI186" s="633" t="str">
        <f>IF(AI184="","",VLOOKUP(AI184,'[1]シフト記号表（勤務時間帯）'!$C$6:$U$35,19,FALSE))</f>
        <v/>
      </c>
      <c r="AJ186" s="633" t="str">
        <f>IF(AJ184="","",VLOOKUP(AJ184,'[1]シフト記号表（勤務時間帯）'!$C$6:$U$35,19,FALSE))</f>
        <v/>
      </c>
      <c r="AK186" s="633" t="str">
        <f>IF(AK184="","",VLOOKUP(AK184,'[1]シフト記号表（勤務時間帯）'!$C$6:$U$35,19,FALSE))</f>
        <v/>
      </c>
      <c r="AL186" s="633" t="str">
        <f>IF(AL184="","",VLOOKUP(AL184,'[1]シフト記号表（勤務時間帯）'!$C$6:$U$35,19,FALSE))</f>
        <v/>
      </c>
      <c r="AM186" s="634" t="str">
        <f>IF(AM184="","",VLOOKUP(AM184,'[1]シフト記号表（勤務時間帯）'!$C$6:$U$35,19,FALSE))</f>
        <v/>
      </c>
      <c r="AN186" s="632" t="str">
        <f>IF(AN184="","",VLOOKUP(AN184,'[1]シフト記号表（勤務時間帯）'!$C$6:$U$35,19,FALSE))</f>
        <v/>
      </c>
      <c r="AO186" s="633" t="str">
        <f>IF(AO184="","",VLOOKUP(AO184,'[1]シフト記号表（勤務時間帯）'!$C$6:$U$35,19,FALSE))</f>
        <v/>
      </c>
      <c r="AP186" s="633" t="str">
        <f>IF(AP184="","",VLOOKUP(AP184,'[1]シフト記号表（勤務時間帯）'!$C$6:$U$35,19,FALSE))</f>
        <v/>
      </c>
      <c r="AQ186" s="633" t="str">
        <f>IF(AQ184="","",VLOOKUP(AQ184,'[1]シフト記号表（勤務時間帯）'!$C$6:$U$35,19,FALSE))</f>
        <v/>
      </c>
      <c r="AR186" s="633" t="str">
        <f>IF(AR184="","",VLOOKUP(AR184,'[1]シフト記号表（勤務時間帯）'!$C$6:$U$35,19,FALSE))</f>
        <v/>
      </c>
      <c r="AS186" s="633" t="str">
        <f>IF(AS184="","",VLOOKUP(AS184,'[1]シフト記号表（勤務時間帯）'!$C$6:$U$35,19,FALSE))</f>
        <v/>
      </c>
      <c r="AT186" s="634" t="str">
        <f>IF(AT184="","",VLOOKUP(AT184,'[1]シフト記号表（勤務時間帯）'!$C$6:$U$35,19,FALSE))</f>
        <v/>
      </c>
      <c r="AU186" s="632" t="str">
        <f>IF(AU184="","",VLOOKUP(AU184,'[1]シフト記号表（勤務時間帯）'!$C$6:$U$35,19,FALSE))</f>
        <v/>
      </c>
      <c r="AV186" s="633" t="str">
        <f>IF(AV184="","",VLOOKUP(AV184,'[1]シフト記号表（勤務時間帯）'!$C$6:$U$35,19,FALSE))</f>
        <v/>
      </c>
      <c r="AW186" s="633" t="str">
        <f>IF(AW184="","",VLOOKUP(AW184,'[1]シフト記号表（勤務時間帯）'!$C$6:$U$35,19,FALSE))</f>
        <v/>
      </c>
      <c r="AX186" s="1827">
        <f>IF($BB$3="４週",SUM(S186:AT186),IF($BB$3="暦月",SUM(S186:AW186),""))</f>
        <v>0</v>
      </c>
      <c r="AY186" s="1828"/>
      <c r="AZ186" s="1829">
        <f>IF($BB$3="４週",AX186/4,IF($BB$3="暦月",'勤務体制（100名）'!AX186/('勤務体制（100名）'!$BB$8/7),""))</f>
        <v>0</v>
      </c>
      <c r="BA186" s="1830"/>
      <c r="BB186" s="1878"/>
      <c r="BC186" s="1841"/>
      <c r="BD186" s="1841"/>
      <c r="BE186" s="1841"/>
      <c r="BF186" s="1842"/>
    </row>
    <row r="187" spans="2:58" ht="20.25" customHeight="1" x14ac:dyDescent="0.2">
      <c r="B187" s="1750">
        <f>B184+1</f>
        <v>56</v>
      </c>
      <c r="C187" s="1853"/>
      <c r="D187" s="1854"/>
      <c r="E187" s="1855"/>
      <c r="F187" s="635"/>
      <c r="G187" s="1834"/>
      <c r="H187" s="1836"/>
      <c r="I187" s="1766"/>
      <c r="J187" s="1766"/>
      <c r="K187" s="1767"/>
      <c r="L187" s="1837"/>
      <c r="M187" s="1838"/>
      <c r="N187" s="1838"/>
      <c r="O187" s="1839"/>
      <c r="P187" s="1843" t="s">
        <v>1135</v>
      </c>
      <c r="Q187" s="1844"/>
      <c r="R187" s="1845"/>
      <c r="S187" s="690"/>
      <c r="T187" s="691"/>
      <c r="U187" s="691"/>
      <c r="V187" s="691"/>
      <c r="W187" s="691"/>
      <c r="X187" s="691"/>
      <c r="Y187" s="692"/>
      <c r="Z187" s="690"/>
      <c r="AA187" s="691"/>
      <c r="AB187" s="691"/>
      <c r="AC187" s="691"/>
      <c r="AD187" s="691"/>
      <c r="AE187" s="691"/>
      <c r="AF187" s="692"/>
      <c r="AG187" s="690"/>
      <c r="AH187" s="691"/>
      <c r="AI187" s="691"/>
      <c r="AJ187" s="691"/>
      <c r="AK187" s="691"/>
      <c r="AL187" s="691"/>
      <c r="AM187" s="692"/>
      <c r="AN187" s="690"/>
      <c r="AO187" s="691"/>
      <c r="AP187" s="691"/>
      <c r="AQ187" s="691"/>
      <c r="AR187" s="691"/>
      <c r="AS187" s="691"/>
      <c r="AT187" s="692"/>
      <c r="AU187" s="690"/>
      <c r="AV187" s="691"/>
      <c r="AW187" s="691"/>
      <c r="AX187" s="1915"/>
      <c r="AY187" s="1916"/>
      <c r="AZ187" s="1917"/>
      <c r="BA187" s="1918"/>
      <c r="BB187" s="1876"/>
      <c r="BC187" s="1838"/>
      <c r="BD187" s="1838"/>
      <c r="BE187" s="1838"/>
      <c r="BF187" s="1839"/>
    </row>
    <row r="188" spans="2:58" ht="20.25" customHeight="1" x14ac:dyDescent="0.2">
      <c r="B188" s="1750"/>
      <c r="C188" s="1856"/>
      <c r="D188" s="1857"/>
      <c r="E188" s="1858"/>
      <c r="F188" s="627"/>
      <c r="G188" s="1761"/>
      <c r="H188" s="1765"/>
      <c r="I188" s="1766"/>
      <c r="J188" s="1766"/>
      <c r="K188" s="1767"/>
      <c r="L188" s="1771"/>
      <c r="M188" s="1772"/>
      <c r="N188" s="1772"/>
      <c r="O188" s="1773"/>
      <c r="P188" s="1817" t="s">
        <v>1136</v>
      </c>
      <c r="Q188" s="1818"/>
      <c r="R188" s="1819"/>
      <c r="S188" s="628" t="str">
        <f>IF(S187="","",VLOOKUP(S187,'[1]シフト記号表（勤務時間帯）'!$C$6:$K$35,9,FALSE))</f>
        <v/>
      </c>
      <c r="T188" s="629" t="str">
        <f>IF(T187="","",VLOOKUP(T187,'[1]シフト記号表（勤務時間帯）'!$C$6:$K$35,9,FALSE))</f>
        <v/>
      </c>
      <c r="U188" s="629" t="str">
        <f>IF(U187="","",VLOOKUP(U187,'[1]シフト記号表（勤務時間帯）'!$C$6:$K$35,9,FALSE))</f>
        <v/>
      </c>
      <c r="V188" s="629" t="str">
        <f>IF(V187="","",VLOOKUP(V187,'[1]シフト記号表（勤務時間帯）'!$C$6:$K$35,9,FALSE))</f>
        <v/>
      </c>
      <c r="W188" s="629" t="str">
        <f>IF(W187="","",VLOOKUP(W187,'[1]シフト記号表（勤務時間帯）'!$C$6:$K$35,9,FALSE))</f>
        <v/>
      </c>
      <c r="X188" s="629" t="str">
        <f>IF(X187="","",VLOOKUP(X187,'[1]シフト記号表（勤務時間帯）'!$C$6:$K$35,9,FALSE))</f>
        <v/>
      </c>
      <c r="Y188" s="630" t="str">
        <f>IF(Y187="","",VLOOKUP(Y187,'[1]シフト記号表（勤務時間帯）'!$C$6:$K$35,9,FALSE))</f>
        <v/>
      </c>
      <c r="Z188" s="628" t="str">
        <f>IF(Z187="","",VLOOKUP(Z187,'[1]シフト記号表（勤務時間帯）'!$C$6:$K$35,9,FALSE))</f>
        <v/>
      </c>
      <c r="AA188" s="629" t="str">
        <f>IF(AA187="","",VLOOKUP(AA187,'[1]シフト記号表（勤務時間帯）'!$C$6:$K$35,9,FALSE))</f>
        <v/>
      </c>
      <c r="AB188" s="629" t="str">
        <f>IF(AB187="","",VLOOKUP(AB187,'[1]シフト記号表（勤務時間帯）'!$C$6:$K$35,9,FALSE))</f>
        <v/>
      </c>
      <c r="AC188" s="629" t="str">
        <f>IF(AC187="","",VLOOKUP(AC187,'[1]シフト記号表（勤務時間帯）'!$C$6:$K$35,9,FALSE))</f>
        <v/>
      </c>
      <c r="AD188" s="629" t="str">
        <f>IF(AD187="","",VLOOKUP(AD187,'[1]シフト記号表（勤務時間帯）'!$C$6:$K$35,9,FALSE))</f>
        <v/>
      </c>
      <c r="AE188" s="629" t="str">
        <f>IF(AE187="","",VLOOKUP(AE187,'[1]シフト記号表（勤務時間帯）'!$C$6:$K$35,9,FALSE))</f>
        <v/>
      </c>
      <c r="AF188" s="630" t="str">
        <f>IF(AF187="","",VLOOKUP(AF187,'[1]シフト記号表（勤務時間帯）'!$C$6:$K$35,9,FALSE))</f>
        <v/>
      </c>
      <c r="AG188" s="628" t="str">
        <f>IF(AG187="","",VLOOKUP(AG187,'[1]シフト記号表（勤務時間帯）'!$C$6:$K$35,9,FALSE))</f>
        <v/>
      </c>
      <c r="AH188" s="629" t="str">
        <f>IF(AH187="","",VLOOKUP(AH187,'[1]シフト記号表（勤務時間帯）'!$C$6:$K$35,9,FALSE))</f>
        <v/>
      </c>
      <c r="AI188" s="629" t="str">
        <f>IF(AI187="","",VLOOKUP(AI187,'[1]シフト記号表（勤務時間帯）'!$C$6:$K$35,9,FALSE))</f>
        <v/>
      </c>
      <c r="AJ188" s="629" t="str">
        <f>IF(AJ187="","",VLOOKUP(AJ187,'[1]シフト記号表（勤務時間帯）'!$C$6:$K$35,9,FALSE))</f>
        <v/>
      </c>
      <c r="AK188" s="629" t="str">
        <f>IF(AK187="","",VLOOKUP(AK187,'[1]シフト記号表（勤務時間帯）'!$C$6:$K$35,9,FALSE))</f>
        <v/>
      </c>
      <c r="AL188" s="629" t="str">
        <f>IF(AL187="","",VLOOKUP(AL187,'[1]シフト記号表（勤務時間帯）'!$C$6:$K$35,9,FALSE))</f>
        <v/>
      </c>
      <c r="AM188" s="630" t="str">
        <f>IF(AM187="","",VLOOKUP(AM187,'[1]シフト記号表（勤務時間帯）'!$C$6:$K$35,9,FALSE))</f>
        <v/>
      </c>
      <c r="AN188" s="628" t="str">
        <f>IF(AN187="","",VLOOKUP(AN187,'[1]シフト記号表（勤務時間帯）'!$C$6:$K$35,9,FALSE))</f>
        <v/>
      </c>
      <c r="AO188" s="629" t="str">
        <f>IF(AO187="","",VLOOKUP(AO187,'[1]シフト記号表（勤務時間帯）'!$C$6:$K$35,9,FALSE))</f>
        <v/>
      </c>
      <c r="AP188" s="629" t="str">
        <f>IF(AP187="","",VLOOKUP(AP187,'[1]シフト記号表（勤務時間帯）'!$C$6:$K$35,9,FALSE))</f>
        <v/>
      </c>
      <c r="AQ188" s="629" t="str">
        <f>IF(AQ187="","",VLOOKUP(AQ187,'[1]シフト記号表（勤務時間帯）'!$C$6:$K$35,9,FALSE))</f>
        <v/>
      </c>
      <c r="AR188" s="629" t="str">
        <f>IF(AR187="","",VLOOKUP(AR187,'[1]シフト記号表（勤務時間帯）'!$C$6:$K$35,9,FALSE))</f>
        <v/>
      </c>
      <c r="AS188" s="629" t="str">
        <f>IF(AS187="","",VLOOKUP(AS187,'[1]シフト記号表（勤務時間帯）'!$C$6:$K$35,9,FALSE))</f>
        <v/>
      </c>
      <c r="AT188" s="630" t="str">
        <f>IF(AT187="","",VLOOKUP(AT187,'[1]シフト記号表（勤務時間帯）'!$C$6:$K$35,9,FALSE))</f>
        <v/>
      </c>
      <c r="AU188" s="628" t="str">
        <f>IF(AU187="","",VLOOKUP(AU187,'[1]シフト記号表（勤務時間帯）'!$C$6:$K$35,9,FALSE))</f>
        <v/>
      </c>
      <c r="AV188" s="629" t="str">
        <f>IF(AV187="","",VLOOKUP(AV187,'[1]シフト記号表（勤務時間帯）'!$C$6:$K$35,9,FALSE))</f>
        <v/>
      </c>
      <c r="AW188" s="629" t="str">
        <f>IF(AW187="","",VLOOKUP(AW187,'[1]シフト記号表（勤務時間帯）'!$C$6:$K$35,9,FALSE))</f>
        <v/>
      </c>
      <c r="AX188" s="1820">
        <f>IF($BB$3="４週",SUM(S188:AT188),IF($BB$3="暦月",SUM(S188:AW188),""))</f>
        <v>0</v>
      </c>
      <c r="AY188" s="1821"/>
      <c r="AZ188" s="1822">
        <f>IF($BB$3="４週",AX188/4,IF($BB$3="暦月",'勤務体制（100名）'!AX188/('勤務体制（100名）'!$BB$8/7),""))</f>
        <v>0</v>
      </c>
      <c r="BA188" s="1823"/>
      <c r="BB188" s="1877"/>
      <c r="BC188" s="1772"/>
      <c r="BD188" s="1772"/>
      <c r="BE188" s="1772"/>
      <c r="BF188" s="1773"/>
    </row>
    <row r="189" spans="2:58" ht="20.25" customHeight="1" x14ac:dyDescent="0.2">
      <c r="B189" s="1750"/>
      <c r="C189" s="1859"/>
      <c r="D189" s="1860"/>
      <c r="E189" s="1861"/>
      <c r="F189" s="693">
        <f>C187</f>
        <v>0</v>
      </c>
      <c r="G189" s="1835"/>
      <c r="H189" s="1765"/>
      <c r="I189" s="1766"/>
      <c r="J189" s="1766"/>
      <c r="K189" s="1767"/>
      <c r="L189" s="1840"/>
      <c r="M189" s="1841"/>
      <c r="N189" s="1841"/>
      <c r="O189" s="1842"/>
      <c r="P189" s="1824" t="s">
        <v>1137</v>
      </c>
      <c r="Q189" s="1825"/>
      <c r="R189" s="1826"/>
      <c r="S189" s="632" t="str">
        <f>IF(S187="","",VLOOKUP(S187,'[1]シフト記号表（勤務時間帯）'!$C$6:$U$35,19,FALSE))</f>
        <v/>
      </c>
      <c r="T189" s="633" t="str">
        <f>IF(T187="","",VLOOKUP(T187,'[1]シフト記号表（勤務時間帯）'!$C$6:$U$35,19,FALSE))</f>
        <v/>
      </c>
      <c r="U189" s="633" t="str">
        <f>IF(U187="","",VLOOKUP(U187,'[1]シフト記号表（勤務時間帯）'!$C$6:$U$35,19,FALSE))</f>
        <v/>
      </c>
      <c r="V189" s="633" t="str">
        <f>IF(V187="","",VLOOKUP(V187,'[1]シフト記号表（勤務時間帯）'!$C$6:$U$35,19,FALSE))</f>
        <v/>
      </c>
      <c r="W189" s="633" t="str">
        <f>IF(W187="","",VLOOKUP(W187,'[1]シフト記号表（勤務時間帯）'!$C$6:$U$35,19,FALSE))</f>
        <v/>
      </c>
      <c r="X189" s="633" t="str">
        <f>IF(X187="","",VLOOKUP(X187,'[1]シフト記号表（勤務時間帯）'!$C$6:$U$35,19,FALSE))</f>
        <v/>
      </c>
      <c r="Y189" s="634" t="str">
        <f>IF(Y187="","",VLOOKUP(Y187,'[1]シフト記号表（勤務時間帯）'!$C$6:$U$35,19,FALSE))</f>
        <v/>
      </c>
      <c r="Z189" s="632" t="str">
        <f>IF(Z187="","",VLOOKUP(Z187,'[1]シフト記号表（勤務時間帯）'!$C$6:$U$35,19,FALSE))</f>
        <v/>
      </c>
      <c r="AA189" s="633" t="str">
        <f>IF(AA187="","",VLOOKUP(AA187,'[1]シフト記号表（勤務時間帯）'!$C$6:$U$35,19,FALSE))</f>
        <v/>
      </c>
      <c r="AB189" s="633" t="str">
        <f>IF(AB187="","",VLOOKUP(AB187,'[1]シフト記号表（勤務時間帯）'!$C$6:$U$35,19,FALSE))</f>
        <v/>
      </c>
      <c r="AC189" s="633" t="str">
        <f>IF(AC187="","",VLOOKUP(AC187,'[1]シフト記号表（勤務時間帯）'!$C$6:$U$35,19,FALSE))</f>
        <v/>
      </c>
      <c r="AD189" s="633" t="str">
        <f>IF(AD187="","",VLOOKUP(AD187,'[1]シフト記号表（勤務時間帯）'!$C$6:$U$35,19,FALSE))</f>
        <v/>
      </c>
      <c r="AE189" s="633" t="str">
        <f>IF(AE187="","",VLOOKUP(AE187,'[1]シフト記号表（勤務時間帯）'!$C$6:$U$35,19,FALSE))</f>
        <v/>
      </c>
      <c r="AF189" s="634" t="str">
        <f>IF(AF187="","",VLOOKUP(AF187,'[1]シフト記号表（勤務時間帯）'!$C$6:$U$35,19,FALSE))</f>
        <v/>
      </c>
      <c r="AG189" s="632" t="str">
        <f>IF(AG187="","",VLOOKUP(AG187,'[1]シフト記号表（勤務時間帯）'!$C$6:$U$35,19,FALSE))</f>
        <v/>
      </c>
      <c r="AH189" s="633" t="str">
        <f>IF(AH187="","",VLOOKUP(AH187,'[1]シフト記号表（勤務時間帯）'!$C$6:$U$35,19,FALSE))</f>
        <v/>
      </c>
      <c r="AI189" s="633" t="str">
        <f>IF(AI187="","",VLOOKUP(AI187,'[1]シフト記号表（勤務時間帯）'!$C$6:$U$35,19,FALSE))</f>
        <v/>
      </c>
      <c r="AJ189" s="633" t="str">
        <f>IF(AJ187="","",VLOOKUP(AJ187,'[1]シフト記号表（勤務時間帯）'!$C$6:$U$35,19,FALSE))</f>
        <v/>
      </c>
      <c r="AK189" s="633" t="str">
        <f>IF(AK187="","",VLOOKUP(AK187,'[1]シフト記号表（勤務時間帯）'!$C$6:$U$35,19,FALSE))</f>
        <v/>
      </c>
      <c r="AL189" s="633" t="str">
        <f>IF(AL187="","",VLOOKUP(AL187,'[1]シフト記号表（勤務時間帯）'!$C$6:$U$35,19,FALSE))</f>
        <v/>
      </c>
      <c r="AM189" s="634" t="str">
        <f>IF(AM187="","",VLOOKUP(AM187,'[1]シフト記号表（勤務時間帯）'!$C$6:$U$35,19,FALSE))</f>
        <v/>
      </c>
      <c r="AN189" s="632" t="str">
        <f>IF(AN187="","",VLOOKUP(AN187,'[1]シフト記号表（勤務時間帯）'!$C$6:$U$35,19,FALSE))</f>
        <v/>
      </c>
      <c r="AO189" s="633" t="str">
        <f>IF(AO187="","",VLOOKUP(AO187,'[1]シフト記号表（勤務時間帯）'!$C$6:$U$35,19,FALSE))</f>
        <v/>
      </c>
      <c r="AP189" s="633" t="str">
        <f>IF(AP187="","",VLOOKUP(AP187,'[1]シフト記号表（勤務時間帯）'!$C$6:$U$35,19,FALSE))</f>
        <v/>
      </c>
      <c r="AQ189" s="633" t="str">
        <f>IF(AQ187="","",VLOOKUP(AQ187,'[1]シフト記号表（勤務時間帯）'!$C$6:$U$35,19,FALSE))</f>
        <v/>
      </c>
      <c r="AR189" s="633" t="str">
        <f>IF(AR187="","",VLOOKUP(AR187,'[1]シフト記号表（勤務時間帯）'!$C$6:$U$35,19,FALSE))</f>
        <v/>
      </c>
      <c r="AS189" s="633" t="str">
        <f>IF(AS187="","",VLOOKUP(AS187,'[1]シフト記号表（勤務時間帯）'!$C$6:$U$35,19,FALSE))</f>
        <v/>
      </c>
      <c r="AT189" s="634" t="str">
        <f>IF(AT187="","",VLOOKUP(AT187,'[1]シフト記号表（勤務時間帯）'!$C$6:$U$35,19,FALSE))</f>
        <v/>
      </c>
      <c r="AU189" s="632" t="str">
        <f>IF(AU187="","",VLOOKUP(AU187,'[1]シフト記号表（勤務時間帯）'!$C$6:$U$35,19,FALSE))</f>
        <v/>
      </c>
      <c r="AV189" s="633" t="str">
        <f>IF(AV187="","",VLOOKUP(AV187,'[1]シフト記号表（勤務時間帯）'!$C$6:$U$35,19,FALSE))</f>
        <v/>
      </c>
      <c r="AW189" s="633" t="str">
        <f>IF(AW187="","",VLOOKUP(AW187,'[1]シフト記号表（勤務時間帯）'!$C$6:$U$35,19,FALSE))</f>
        <v/>
      </c>
      <c r="AX189" s="1827">
        <f>IF($BB$3="４週",SUM(S189:AT189),IF($BB$3="暦月",SUM(S189:AW189),""))</f>
        <v>0</v>
      </c>
      <c r="AY189" s="1828"/>
      <c r="AZ189" s="1829">
        <f>IF($BB$3="４週",AX189/4,IF($BB$3="暦月",'勤務体制（100名）'!AX189/('勤務体制（100名）'!$BB$8/7),""))</f>
        <v>0</v>
      </c>
      <c r="BA189" s="1830"/>
      <c r="BB189" s="1878"/>
      <c r="BC189" s="1841"/>
      <c r="BD189" s="1841"/>
      <c r="BE189" s="1841"/>
      <c r="BF189" s="1842"/>
    </row>
    <row r="190" spans="2:58" ht="20.25" customHeight="1" x14ac:dyDescent="0.2">
      <c r="B190" s="1750">
        <f>B187+1</f>
        <v>57</v>
      </c>
      <c r="C190" s="1853"/>
      <c r="D190" s="1854"/>
      <c r="E190" s="1855"/>
      <c r="F190" s="635"/>
      <c r="G190" s="1834"/>
      <c r="H190" s="1836"/>
      <c r="I190" s="1766"/>
      <c r="J190" s="1766"/>
      <c r="K190" s="1767"/>
      <c r="L190" s="1837"/>
      <c r="M190" s="1838"/>
      <c r="N190" s="1838"/>
      <c r="O190" s="1839"/>
      <c r="P190" s="1843" t="s">
        <v>1135</v>
      </c>
      <c r="Q190" s="1844"/>
      <c r="R190" s="1845"/>
      <c r="S190" s="690"/>
      <c r="T190" s="691"/>
      <c r="U190" s="691"/>
      <c r="V190" s="691"/>
      <c r="W190" s="691"/>
      <c r="X190" s="691"/>
      <c r="Y190" s="692"/>
      <c r="Z190" s="690"/>
      <c r="AA190" s="691"/>
      <c r="AB190" s="691"/>
      <c r="AC190" s="691"/>
      <c r="AD190" s="691"/>
      <c r="AE190" s="691"/>
      <c r="AF190" s="692"/>
      <c r="AG190" s="690"/>
      <c r="AH190" s="691"/>
      <c r="AI190" s="691"/>
      <c r="AJ190" s="691"/>
      <c r="AK190" s="691"/>
      <c r="AL190" s="691"/>
      <c r="AM190" s="692"/>
      <c r="AN190" s="690"/>
      <c r="AO190" s="691"/>
      <c r="AP190" s="691"/>
      <c r="AQ190" s="691"/>
      <c r="AR190" s="691"/>
      <c r="AS190" s="691"/>
      <c r="AT190" s="692"/>
      <c r="AU190" s="690"/>
      <c r="AV190" s="691"/>
      <c r="AW190" s="691"/>
      <c r="AX190" s="1915"/>
      <c r="AY190" s="1916"/>
      <c r="AZ190" s="1917"/>
      <c r="BA190" s="1918"/>
      <c r="BB190" s="1876"/>
      <c r="BC190" s="1838"/>
      <c r="BD190" s="1838"/>
      <c r="BE190" s="1838"/>
      <c r="BF190" s="1839"/>
    </row>
    <row r="191" spans="2:58" ht="20.25" customHeight="1" x14ac:dyDescent="0.2">
      <c r="B191" s="1750"/>
      <c r="C191" s="1856"/>
      <c r="D191" s="1857"/>
      <c r="E191" s="1858"/>
      <c r="F191" s="627"/>
      <c r="G191" s="1761"/>
      <c r="H191" s="1765"/>
      <c r="I191" s="1766"/>
      <c r="J191" s="1766"/>
      <c r="K191" s="1767"/>
      <c r="L191" s="1771"/>
      <c r="M191" s="1772"/>
      <c r="N191" s="1772"/>
      <c r="O191" s="1773"/>
      <c r="P191" s="1817" t="s">
        <v>1136</v>
      </c>
      <c r="Q191" s="1818"/>
      <c r="R191" s="1819"/>
      <c r="S191" s="628" t="str">
        <f>IF(S190="","",VLOOKUP(S190,'[1]シフト記号表（勤務時間帯）'!$C$6:$K$35,9,FALSE))</f>
        <v/>
      </c>
      <c r="T191" s="629" t="str">
        <f>IF(T190="","",VLOOKUP(T190,'[1]シフト記号表（勤務時間帯）'!$C$6:$K$35,9,FALSE))</f>
        <v/>
      </c>
      <c r="U191" s="629" t="str">
        <f>IF(U190="","",VLOOKUP(U190,'[1]シフト記号表（勤務時間帯）'!$C$6:$K$35,9,FALSE))</f>
        <v/>
      </c>
      <c r="V191" s="629" t="str">
        <f>IF(V190="","",VLOOKUP(V190,'[1]シフト記号表（勤務時間帯）'!$C$6:$K$35,9,FALSE))</f>
        <v/>
      </c>
      <c r="W191" s="629" t="str">
        <f>IF(W190="","",VLOOKUP(W190,'[1]シフト記号表（勤務時間帯）'!$C$6:$K$35,9,FALSE))</f>
        <v/>
      </c>
      <c r="X191" s="629" t="str">
        <f>IF(X190="","",VLOOKUP(X190,'[1]シフト記号表（勤務時間帯）'!$C$6:$K$35,9,FALSE))</f>
        <v/>
      </c>
      <c r="Y191" s="630" t="str">
        <f>IF(Y190="","",VLOOKUP(Y190,'[1]シフト記号表（勤務時間帯）'!$C$6:$K$35,9,FALSE))</f>
        <v/>
      </c>
      <c r="Z191" s="628" t="str">
        <f>IF(Z190="","",VLOOKUP(Z190,'[1]シフト記号表（勤務時間帯）'!$C$6:$K$35,9,FALSE))</f>
        <v/>
      </c>
      <c r="AA191" s="629" t="str">
        <f>IF(AA190="","",VLOOKUP(AA190,'[1]シフト記号表（勤務時間帯）'!$C$6:$K$35,9,FALSE))</f>
        <v/>
      </c>
      <c r="AB191" s="629" t="str">
        <f>IF(AB190="","",VLOOKUP(AB190,'[1]シフト記号表（勤務時間帯）'!$C$6:$K$35,9,FALSE))</f>
        <v/>
      </c>
      <c r="AC191" s="629" t="str">
        <f>IF(AC190="","",VLOOKUP(AC190,'[1]シフト記号表（勤務時間帯）'!$C$6:$K$35,9,FALSE))</f>
        <v/>
      </c>
      <c r="AD191" s="629" t="str">
        <f>IF(AD190="","",VLOOKUP(AD190,'[1]シフト記号表（勤務時間帯）'!$C$6:$K$35,9,FALSE))</f>
        <v/>
      </c>
      <c r="AE191" s="629" t="str">
        <f>IF(AE190="","",VLOOKUP(AE190,'[1]シフト記号表（勤務時間帯）'!$C$6:$K$35,9,FALSE))</f>
        <v/>
      </c>
      <c r="AF191" s="630" t="str">
        <f>IF(AF190="","",VLOOKUP(AF190,'[1]シフト記号表（勤務時間帯）'!$C$6:$K$35,9,FALSE))</f>
        <v/>
      </c>
      <c r="AG191" s="628" t="str">
        <f>IF(AG190="","",VLOOKUP(AG190,'[1]シフト記号表（勤務時間帯）'!$C$6:$K$35,9,FALSE))</f>
        <v/>
      </c>
      <c r="AH191" s="629" t="str">
        <f>IF(AH190="","",VLOOKUP(AH190,'[1]シフト記号表（勤務時間帯）'!$C$6:$K$35,9,FALSE))</f>
        <v/>
      </c>
      <c r="AI191" s="629" t="str">
        <f>IF(AI190="","",VLOOKUP(AI190,'[1]シフト記号表（勤務時間帯）'!$C$6:$K$35,9,FALSE))</f>
        <v/>
      </c>
      <c r="AJ191" s="629" t="str">
        <f>IF(AJ190="","",VLOOKUP(AJ190,'[1]シフト記号表（勤務時間帯）'!$C$6:$K$35,9,FALSE))</f>
        <v/>
      </c>
      <c r="AK191" s="629" t="str">
        <f>IF(AK190="","",VLOOKUP(AK190,'[1]シフト記号表（勤務時間帯）'!$C$6:$K$35,9,FALSE))</f>
        <v/>
      </c>
      <c r="AL191" s="629" t="str">
        <f>IF(AL190="","",VLOOKUP(AL190,'[1]シフト記号表（勤務時間帯）'!$C$6:$K$35,9,FALSE))</f>
        <v/>
      </c>
      <c r="AM191" s="630" t="str">
        <f>IF(AM190="","",VLOOKUP(AM190,'[1]シフト記号表（勤務時間帯）'!$C$6:$K$35,9,FALSE))</f>
        <v/>
      </c>
      <c r="AN191" s="628" t="str">
        <f>IF(AN190="","",VLOOKUP(AN190,'[1]シフト記号表（勤務時間帯）'!$C$6:$K$35,9,FALSE))</f>
        <v/>
      </c>
      <c r="AO191" s="629" t="str">
        <f>IF(AO190="","",VLOOKUP(AO190,'[1]シフト記号表（勤務時間帯）'!$C$6:$K$35,9,FALSE))</f>
        <v/>
      </c>
      <c r="AP191" s="629" t="str">
        <f>IF(AP190="","",VLOOKUP(AP190,'[1]シフト記号表（勤務時間帯）'!$C$6:$K$35,9,FALSE))</f>
        <v/>
      </c>
      <c r="AQ191" s="629" t="str">
        <f>IF(AQ190="","",VLOOKUP(AQ190,'[1]シフト記号表（勤務時間帯）'!$C$6:$K$35,9,FALSE))</f>
        <v/>
      </c>
      <c r="AR191" s="629" t="str">
        <f>IF(AR190="","",VLOOKUP(AR190,'[1]シフト記号表（勤務時間帯）'!$C$6:$K$35,9,FALSE))</f>
        <v/>
      </c>
      <c r="AS191" s="629" t="str">
        <f>IF(AS190="","",VLOOKUP(AS190,'[1]シフト記号表（勤務時間帯）'!$C$6:$K$35,9,FALSE))</f>
        <v/>
      </c>
      <c r="AT191" s="630" t="str">
        <f>IF(AT190="","",VLOOKUP(AT190,'[1]シフト記号表（勤務時間帯）'!$C$6:$K$35,9,FALSE))</f>
        <v/>
      </c>
      <c r="AU191" s="628" t="str">
        <f>IF(AU190="","",VLOOKUP(AU190,'[1]シフト記号表（勤務時間帯）'!$C$6:$K$35,9,FALSE))</f>
        <v/>
      </c>
      <c r="AV191" s="629" t="str">
        <f>IF(AV190="","",VLOOKUP(AV190,'[1]シフト記号表（勤務時間帯）'!$C$6:$K$35,9,FALSE))</f>
        <v/>
      </c>
      <c r="AW191" s="629" t="str">
        <f>IF(AW190="","",VLOOKUP(AW190,'[1]シフト記号表（勤務時間帯）'!$C$6:$K$35,9,FALSE))</f>
        <v/>
      </c>
      <c r="AX191" s="1820">
        <f>IF($BB$3="４週",SUM(S191:AT191),IF($BB$3="暦月",SUM(S191:AW191),""))</f>
        <v>0</v>
      </c>
      <c r="AY191" s="1821"/>
      <c r="AZ191" s="1822">
        <f>IF($BB$3="４週",AX191/4,IF($BB$3="暦月",'勤務体制（100名）'!AX191/('勤務体制（100名）'!$BB$8/7),""))</f>
        <v>0</v>
      </c>
      <c r="BA191" s="1823"/>
      <c r="BB191" s="1877"/>
      <c r="BC191" s="1772"/>
      <c r="BD191" s="1772"/>
      <c r="BE191" s="1772"/>
      <c r="BF191" s="1773"/>
    </row>
    <row r="192" spans="2:58" ht="20.25" customHeight="1" x14ac:dyDescent="0.2">
      <c r="B192" s="1750"/>
      <c r="C192" s="1859"/>
      <c r="D192" s="1860"/>
      <c r="E192" s="1861"/>
      <c r="F192" s="693">
        <f>C190</f>
        <v>0</v>
      </c>
      <c r="G192" s="1835"/>
      <c r="H192" s="1765"/>
      <c r="I192" s="1766"/>
      <c r="J192" s="1766"/>
      <c r="K192" s="1767"/>
      <c r="L192" s="1840"/>
      <c r="M192" s="1841"/>
      <c r="N192" s="1841"/>
      <c r="O192" s="1842"/>
      <c r="P192" s="1824" t="s">
        <v>1137</v>
      </c>
      <c r="Q192" s="1825"/>
      <c r="R192" s="1826"/>
      <c r="S192" s="632" t="str">
        <f>IF(S190="","",VLOOKUP(S190,'[1]シフト記号表（勤務時間帯）'!$C$6:$U$35,19,FALSE))</f>
        <v/>
      </c>
      <c r="T192" s="633" t="str">
        <f>IF(T190="","",VLOOKUP(T190,'[1]シフト記号表（勤務時間帯）'!$C$6:$U$35,19,FALSE))</f>
        <v/>
      </c>
      <c r="U192" s="633" t="str">
        <f>IF(U190="","",VLOOKUP(U190,'[1]シフト記号表（勤務時間帯）'!$C$6:$U$35,19,FALSE))</f>
        <v/>
      </c>
      <c r="V192" s="633" t="str">
        <f>IF(V190="","",VLOOKUP(V190,'[1]シフト記号表（勤務時間帯）'!$C$6:$U$35,19,FALSE))</f>
        <v/>
      </c>
      <c r="W192" s="633" t="str">
        <f>IF(W190="","",VLOOKUP(W190,'[1]シフト記号表（勤務時間帯）'!$C$6:$U$35,19,FALSE))</f>
        <v/>
      </c>
      <c r="X192" s="633" t="str">
        <f>IF(X190="","",VLOOKUP(X190,'[1]シフト記号表（勤務時間帯）'!$C$6:$U$35,19,FALSE))</f>
        <v/>
      </c>
      <c r="Y192" s="634" t="str">
        <f>IF(Y190="","",VLOOKUP(Y190,'[1]シフト記号表（勤務時間帯）'!$C$6:$U$35,19,FALSE))</f>
        <v/>
      </c>
      <c r="Z192" s="632" t="str">
        <f>IF(Z190="","",VLOOKUP(Z190,'[1]シフト記号表（勤務時間帯）'!$C$6:$U$35,19,FALSE))</f>
        <v/>
      </c>
      <c r="AA192" s="633" t="str">
        <f>IF(AA190="","",VLOOKUP(AA190,'[1]シフト記号表（勤務時間帯）'!$C$6:$U$35,19,FALSE))</f>
        <v/>
      </c>
      <c r="AB192" s="633" t="str">
        <f>IF(AB190="","",VLOOKUP(AB190,'[1]シフト記号表（勤務時間帯）'!$C$6:$U$35,19,FALSE))</f>
        <v/>
      </c>
      <c r="AC192" s="633" t="str">
        <f>IF(AC190="","",VLOOKUP(AC190,'[1]シフト記号表（勤務時間帯）'!$C$6:$U$35,19,FALSE))</f>
        <v/>
      </c>
      <c r="AD192" s="633" t="str">
        <f>IF(AD190="","",VLOOKUP(AD190,'[1]シフト記号表（勤務時間帯）'!$C$6:$U$35,19,FALSE))</f>
        <v/>
      </c>
      <c r="AE192" s="633" t="str">
        <f>IF(AE190="","",VLOOKUP(AE190,'[1]シフト記号表（勤務時間帯）'!$C$6:$U$35,19,FALSE))</f>
        <v/>
      </c>
      <c r="AF192" s="634" t="str">
        <f>IF(AF190="","",VLOOKUP(AF190,'[1]シフト記号表（勤務時間帯）'!$C$6:$U$35,19,FALSE))</f>
        <v/>
      </c>
      <c r="AG192" s="632" t="str">
        <f>IF(AG190="","",VLOOKUP(AG190,'[1]シフト記号表（勤務時間帯）'!$C$6:$U$35,19,FALSE))</f>
        <v/>
      </c>
      <c r="AH192" s="633" t="str">
        <f>IF(AH190="","",VLOOKUP(AH190,'[1]シフト記号表（勤務時間帯）'!$C$6:$U$35,19,FALSE))</f>
        <v/>
      </c>
      <c r="AI192" s="633" t="str">
        <f>IF(AI190="","",VLOOKUP(AI190,'[1]シフト記号表（勤務時間帯）'!$C$6:$U$35,19,FALSE))</f>
        <v/>
      </c>
      <c r="AJ192" s="633" t="str">
        <f>IF(AJ190="","",VLOOKUP(AJ190,'[1]シフト記号表（勤務時間帯）'!$C$6:$U$35,19,FALSE))</f>
        <v/>
      </c>
      <c r="AK192" s="633" t="str">
        <f>IF(AK190="","",VLOOKUP(AK190,'[1]シフト記号表（勤務時間帯）'!$C$6:$U$35,19,FALSE))</f>
        <v/>
      </c>
      <c r="AL192" s="633" t="str">
        <f>IF(AL190="","",VLOOKUP(AL190,'[1]シフト記号表（勤務時間帯）'!$C$6:$U$35,19,FALSE))</f>
        <v/>
      </c>
      <c r="AM192" s="634" t="str">
        <f>IF(AM190="","",VLOOKUP(AM190,'[1]シフト記号表（勤務時間帯）'!$C$6:$U$35,19,FALSE))</f>
        <v/>
      </c>
      <c r="AN192" s="632" t="str">
        <f>IF(AN190="","",VLOOKUP(AN190,'[1]シフト記号表（勤務時間帯）'!$C$6:$U$35,19,FALSE))</f>
        <v/>
      </c>
      <c r="AO192" s="633" t="str">
        <f>IF(AO190="","",VLOOKUP(AO190,'[1]シフト記号表（勤務時間帯）'!$C$6:$U$35,19,FALSE))</f>
        <v/>
      </c>
      <c r="AP192" s="633" t="str">
        <f>IF(AP190="","",VLOOKUP(AP190,'[1]シフト記号表（勤務時間帯）'!$C$6:$U$35,19,FALSE))</f>
        <v/>
      </c>
      <c r="AQ192" s="633" t="str">
        <f>IF(AQ190="","",VLOOKUP(AQ190,'[1]シフト記号表（勤務時間帯）'!$C$6:$U$35,19,FALSE))</f>
        <v/>
      </c>
      <c r="AR192" s="633" t="str">
        <f>IF(AR190="","",VLOOKUP(AR190,'[1]シフト記号表（勤務時間帯）'!$C$6:$U$35,19,FALSE))</f>
        <v/>
      </c>
      <c r="AS192" s="633" t="str">
        <f>IF(AS190="","",VLOOKUP(AS190,'[1]シフト記号表（勤務時間帯）'!$C$6:$U$35,19,FALSE))</f>
        <v/>
      </c>
      <c r="AT192" s="634" t="str">
        <f>IF(AT190="","",VLOOKUP(AT190,'[1]シフト記号表（勤務時間帯）'!$C$6:$U$35,19,FALSE))</f>
        <v/>
      </c>
      <c r="AU192" s="632" t="str">
        <f>IF(AU190="","",VLOOKUP(AU190,'[1]シフト記号表（勤務時間帯）'!$C$6:$U$35,19,FALSE))</f>
        <v/>
      </c>
      <c r="AV192" s="633" t="str">
        <f>IF(AV190="","",VLOOKUP(AV190,'[1]シフト記号表（勤務時間帯）'!$C$6:$U$35,19,FALSE))</f>
        <v/>
      </c>
      <c r="AW192" s="633" t="str">
        <f>IF(AW190="","",VLOOKUP(AW190,'[1]シフト記号表（勤務時間帯）'!$C$6:$U$35,19,FALSE))</f>
        <v/>
      </c>
      <c r="AX192" s="1827">
        <f>IF($BB$3="４週",SUM(S192:AT192),IF($BB$3="暦月",SUM(S192:AW192),""))</f>
        <v>0</v>
      </c>
      <c r="AY192" s="1828"/>
      <c r="AZ192" s="1829">
        <f>IF($BB$3="４週",AX192/4,IF($BB$3="暦月",'勤務体制（100名）'!AX192/('勤務体制（100名）'!$BB$8/7),""))</f>
        <v>0</v>
      </c>
      <c r="BA192" s="1830"/>
      <c r="BB192" s="1878"/>
      <c r="BC192" s="1841"/>
      <c r="BD192" s="1841"/>
      <c r="BE192" s="1841"/>
      <c r="BF192" s="1842"/>
    </row>
    <row r="193" spans="2:58" ht="20.25" customHeight="1" x14ac:dyDescent="0.2">
      <c r="B193" s="1750">
        <f>B190+1</f>
        <v>58</v>
      </c>
      <c r="C193" s="1853"/>
      <c r="D193" s="1854"/>
      <c r="E193" s="1855"/>
      <c r="F193" s="635"/>
      <c r="G193" s="1834"/>
      <c r="H193" s="1836"/>
      <c r="I193" s="1766"/>
      <c r="J193" s="1766"/>
      <c r="K193" s="1767"/>
      <c r="L193" s="1837"/>
      <c r="M193" s="1838"/>
      <c r="N193" s="1838"/>
      <c r="O193" s="1839"/>
      <c r="P193" s="1843" t="s">
        <v>1135</v>
      </c>
      <c r="Q193" s="1844"/>
      <c r="R193" s="1845"/>
      <c r="S193" s="690"/>
      <c r="T193" s="691"/>
      <c r="U193" s="691"/>
      <c r="V193" s="691"/>
      <c r="W193" s="691"/>
      <c r="X193" s="691"/>
      <c r="Y193" s="692"/>
      <c r="Z193" s="690"/>
      <c r="AA193" s="691"/>
      <c r="AB193" s="691"/>
      <c r="AC193" s="691"/>
      <c r="AD193" s="691"/>
      <c r="AE193" s="691"/>
      <c r="AF193" s="692"/>
      <c r="AG193" s="690"/>
      <c r="AH193" s="691"/>
      <c r="AI193" s="691"/>
      <c r="AJ193" s="691"/>
      <c r="AK193" s="691"/>
      <c r="AL193" s="691"/>
      <c r="AM193" s="692"/>
      <c r="AN193" s="690"/>
      <c r="AO193" s="691"/>
      <c r="AP193" s="691"/>
      <c r="AQ193" s="691"/>
      <c r="AR193" s="691"/>
      <c r="AS193" s="691"/>
      <c r="AT193" s="692"/>
      <c r="AU193" s="690"/>
      <c r="AV193" s="691"/>
      <c r="AW193" s="691"/>
      <c r="AX193" s="1915"/>
      <c r="AY193" s="1916"/>
      <c r="AZ193" s="1917"/>
      <c r="BA193" s="1918"/>
      <c r="BB193" s="1876"/>
      <c r="BC193" s="1838"/>
      <c r="BD193" s="1838"/>
      <c r="BE193" s="1838"/>
      <c r="BF193" s="1839"/>
    </row>
    <row r="194" spans="2:58" ht="20.25" customHeight="1" x14ac:dyDescent="0.2">
      <c r="B194" s="1750"/>
      <c r="C194" s="1856"/>
      <c r="D194" s="1857"/>
      <c r="E194" s="1858"/>
      <c r="F194" s="627"/>
      <c r="G194" s="1761"/>
      <c r="H194" s="1765"/>
      <c r="I194" s="1766"/>
      <c r="J194" s="1766"/>
      <c r="K194" s="1767"/>
      <c r="L194" s="1771"/>
      <c r="M194" s="1772"/>
      <c r="N194" s="1772"/>
      <c r="O194" s="1773"/>
      <c r="P194" s="1817" t="s">
        <v>1136</v>
      </c>
      <c r="Q194" s="1818"/>
      <c r="R194" s="1819"/>
      <c r="S194" s="628" t="str">
        <f>IF(S193="","",VLOOKUP(S193,'[1]シフト記号表（勤務時間帯）'!$C$6:$K$35,9,FALSE))</f>
        <v/>
      </c>
      <c r="T194" s="629" t="str">
        <f>IF(T193="","",VLOOKUP(T193,'[1]シフト記号表（勤務時間帯）'!$C$6:$K$35,9,FALSE))</f>
        <v/>
      </c>
      <c r="U194" s="629" t="str">
        <f>IF(U193="","",VLOOKUP(U193,'[1]シフト記号表（勤務時間帯）'!$C$6:$K$35,9,FALSE))</f>
        <v/>
      </c>
      <c r="V194" s="629" t="str">
        <f>IF(V193="","",VLOOKUP(V193,'[1]シフト記号表（勤務時間帯）'!$C$6:$K$35,9,FALSE))</f>
        <v/>
      </c>
      <c r="W194" s="629" t="str">
        <f>IF(W193="","",VLOOKUP(W193,'[1]シフト記号表（勤務時間帯）'!$C$6:$K$35,9,FALSE))</f>
        <v/>
      </c>
      <c r="X194" s="629" t="str">
        <f>IF(X193="","",VLOOKUP(X193,'[1]シフト記号表（勤務時間帯）'!$C$6:$K$35,9,FALSE))</f>
        <v/>
      </c>
      <c r="Y194" s="630" t="str">
        <f>IF(Y193="","",VLOOKUP(Y193,'[1]シフト記号表（勤務時間帯）'!$C$6:$K$35,9,FALSE))</f>
        <v/>
      </c>
      <c r="Z194" s="628" t="str">
        <f>IF(Z193="","",VLOOKUP(Z193,'[1]シフト記号表（勤務時間帯）'!$C$6:$K$35,9,FALSE))</f>
        <v/>
      </c>
      <c r="AA194" s="629" t="str">
        <f>IF(AA193="","",VLOOKUP(AA193,'[1]シフト記号表（勤務時間帯）'!$C$6:$K$35,9,FALSE))</f>
        <v/>
      </c>
      <c r="AB194" s="629" t="str">
        <f>IF(AB193="","",VLOOKUP(AB193,'[1]シフト記号表（勤務時間帯）'!$C$6:$K$35,9,FALSE))</f>
        <v/>
      </c>
      <c r="AC194" s="629" t="str">
        <f>IF(AC193="","",VLOOKUP(AC193,'[1]シフト記号表（勤務時間帯）'!$C$6:$K$35,9,FALSE))</f>
        <v/>
      </c>
      <c r="AD194" s="629" t="str">
        <f>IF(AD193="","",VLOOKUP(AD193,'[1]シフト記号表（勤務時間帯）'!$C$6:$K$35,9,FALSE))</f>
        <v/>
      </c>
      <c r="AE194" s="629" t="str">
        <f>IF(AE193="","",VLOOKUP(AE193,'[1]シフト記号表（勤務時間帯）'!$C$6:$K$35,9,FALSE))</f>
        <v/>
      </c>
      <c r="AF194" s="630" t="str">
        <f>IF(AF193="","",VLOOKUP(AF193,'[1]シフト記号表（勤務時間帯）'!$C$6:$K$35,9,FALSE))</f>
        <v/>
      </c>
      <c r="AG194" s="628" t="str">
        <f>IF(AG193="","",VLOOKUP(AG193,'[1]シフト記号表（勤務時間帯）'!$C$6:$K$35,9,FALSE))</f>
        <v/>
      </c>
      <c r="AH194" s="629" t="str">
        <f>IF(AH193="","",VLOOKUP(AH193,'[1]シフト記号表（勤務時間帯）'!$C$6:$K$35,9,FALSE))</f>
        <v/>
      </c>
      <c r="AI194" s="629" t="str">
        <f>IF(AI193="","",VLOOKUP(AI193,'[1]シフト記号表（勤務時間帯）'!$C$6:$K$35,9,FALSE))</f>
        <v/>
      </c>
      <c r="AJ194" s="629" t="str">
        <f>IF(AJ193="","",VLOOKUP(AJ193,'[1]シフト記号表（勤務時間帯）'!$C$6:$K$35,9,FALSE))</f>
        <v/>
      </c>
      <c r="AK194" s="629" t="str">
        <f>IF(AK193="","",VLOOKUP(AK193,'[1]シフト記号表（勤務時間帯）'!$C$6:$K$35,9,FALSE))</f>
        <v/>
      </c>
      <c r="AL194" s="629" t="str">
        <f>IF(AL193="","",VLOOKUP(AL193,'[1]シフト記号表（勤務時間帯）'!$C$6:$K$35,9,FALSE))</f>
        <v/>
      </c>
      <c r="AM194" s="630" t="str">
        <f>IF(AM193="","",VLOOKUP(AM193,'[1]シフト記号表（勤務時間帯）'!$C$6:$K$35,9,FALSE))</f>
        <v/>
      </c>
      <c r="AN194" s="628" t="str">
        <f>IF(AN193="","",VLOOKUP(AN193,'[1]シフト記号表（勤務時間帯）'!$C$6:$K$35,9,FALSE))</f>
        <v/>
      </c>
      <c r="AO194" s="629" t="str">
        <f>IF(AO193="","",VLOOKUP(AO193,'[1]シフト記号表（勤務時間帯）'!$C$6:$K$35,9,FALSE))</f>
        <v/>
      </c>
      <c r="AP194" s="629" t="str">
        <f>IF(AP193="","",VLOOKUP(AP193,'[1]シフト記号表（勤務時間帯）'!$C$6:$K$35,9,FALSE))</f>
        <v/>
      </c>
      <c r="AQ194" s="629" t="str">
        <f>IF(AQ193="","",VLOOKUP(AQ193,'[1]シフト記号表（勤務時間帯）'!$C$6:$K$35,9,FALSE))</f>
        <v/>
      </c>
      <c r="AR194" s="629" t="str">
        <f>IF(AR193="","",VLOOKUP(AR193,'[1]シフト記号表（勤務時間帯）'!$C$6:$K$35,9,FALSE))</f>
        <v/>
      </c>
      <c r="AS194" s="629" t="str">
        <f>IF(AS193="","",VLOOKUP(AS193,'[1]シフト記号表（勤務時間帯）'!$C$6:$K$35,9,FALSE))</f>
        <v/>
      </c>
      <c r="AT194" s="630" t="str">
        <f>IF(AT193="","",VLOOKUP(AT193,'[1]シフト記号表（勤務時間帯）'!$C$6:$K$35,9,FALSE))</f>
        <v/>
      </c>
      <c r="AU194" s="628" t="str">
        <f>IF(AU193="","",VLOOKUP(AU193,'[1]シフト記号表（勤務時間帯）'!$C$6:$K$35,9,FALSE))</f>
        <v/>
      </c>
      <c r="AV194" s="629" t="str">
        <f>IF(AV193="","",VLOOKUP(AV193,'[1]シフト記号表（勤務時間帯）'!$C$6:$K$35,9,FALSE))</f>
        <v/>
      </c>
      <c r="AW194" s="629" t="str">
        <f>IF(AW193="","",VLOOKUP(AW193,'[1]シフト記号表（勤務時間帯）'!$C$6:$K$35,9,FALSE))</f>
        <v/>
      </c>
      <c r="AX194" s="1820">
        <f>IF($BB$3="４週",SUM(S194:AT194),IF($BB$3="暦月",SUM(S194:AW194),""))</f>
        <v>0</v>
      </c>
      <c r="AY194" s="1821"/>
      <c r="AZ194" s="1822">
        <f>IF($BB$3="４週",AX194/4,IF($BB$3="暦月",'勤務体制（100名）'!AX194/('勤務体制（100名）'!$BB$8/7),""))</f>
        <v>0</v>
      </c>
      <c r="BA194" s="1823"/>
      <c r="BB194" s="1877"/>
      <c r="BC194" s="1772"/>
      <c r="BD194" s="1772"/>
      <c r="BE194" s="1772"/>
      <c r="BF194" s="1773"/>
    </row>
    <row r="195" spans="2:58" ht="20.25" customHeight="1" x14ac:dyDescent="0.2">
      <c r="B195" s="1750"/>
      <c r="C195" s="1859"/>
      <c r="D195" s="1860"/>
      <c r="E195" s="1861"/>
      <c r="F195" s="693">
        <f>C193</f>
        <v>0</v>
      </c>
      <c r="G195" s="1835"/>
      <c r="H195" s="1765"/>
      <c r="I195" s="1766"/>
      <c r="J195" s="1766"/>
      <c r="K195" s="1767"/>
      <c r="L195" s="1840"/>
      <c r="M195" s="1841"/>
      <c r="N195" s="1841"/>
      <c r="O195" s="1842"/>
      <c r="P195" s="1824" t="s">
        <v>1137</v>
      </c>
      <c r="Q195" s="1825"/>
      <c r="R195" s="1826"/>
      <c r="S195" s="632" t="str">
        <f>IF(S193="","",VLOOKUP(S193,'[1]シフト記号表（勤務時間帯）'!$C$6:$U$35,19,FALSE))</f>
        <v/>
      </c>
      <c r="T195" s="633" t="str">
        <f>IF(T193="","",VLOOKUP(T193,'[1]シフト記号表（勤務時間帯）'!$C$6:$U$35,19,FALSE))</f>
        <v/>
      </c>
      <c r="U195" s="633" t="str">
        <f>IF(U193="","",VLOOKUP(U193,'[1]シフト記号表（勤務時間帯）'!$C$6:$U$35,19,FALSE))</f>
        <v/>
      </c>
      <c r="V195" s="633" t="str">
        <f>IF(V193="","",VLOOKUP(V193,'[1]シフト記号表（勤務時間帯）'!$C$6:$U$35,19,FALSE))</f>
        <v/>
      </c>
      <c r="W195" s="633" t="str">
        <f>IF(W193="","",VLOOKUP(W193,'[1]シフト記号表（勤務時間帯）'!$C$6:$U$35,19,FALSE))</f>
        <v/>
      </c>
      <c r="X195" s="633" t="str">
        <f>IF(X193="","",VLOOKUP(X193,'[1]シフト記号表（勤務時間帯）'!$C$6:$U$35,19,FALSE))</f>
        <v/>
      </c>
      <c r="Y195" s="634" t="str">
        <f>IF(Y193="","",VLOOKUP(Y193,'[1]シフト記号表（勤務時間帯）'!$C$6:$U$35,19,FALSE))</f>
        <v/>
      </c>
      <c r="Z195" s="632" t="str">
        <f>IF(Z193="","",VLOOKUP(Z193,'[1]シフト記号表（勤務時間帯）'!$C$6:$U$35,19,FALSE))</f>
        <v/>
      </c>
      <c r="AA195" s="633" t="str">
        <f>IF(AA193="","",VLOOKUP(AA193,'[1]シフト記号表（勤務時間帯）'!$C$6:$U$35,19,FALSE))</f>
        <v/>
      </c>
      <c r="AB195" s="633" t="str">
        <f>IF(AB193="","",VLOOKUP(AB193,'[1]シフト記号表（勤務時間帯）'!$C$6:$U$35,19,FALSE))</f>
        <v/>
      </c>
      <c r="AC195" s="633" t="str">
        <f>IF(AC193="","",VLOOKUP(AC193,'[1]シフト記号表（勤務時間帯）'!$C$6:$U$35,19,FALSE))</f>
        <v/>
      </c>
      <c r="AD195" s="633" t="str">
        <f>IF(AD193="","",VLOOKUP(AD193,'[1]シフト記号表（勤務時間帯）'!$C$6:$U$35,19,FALSE))</f>
        <v/>
      </c>
      <c r="AE195" s="633" t="str">
        <f>IF(AE193="","",VLOOKUP(AE193,'[1]シフト記号表（勤務時間帯）'!$C$6:$U$35,19,FALSE))</f>
        <v/>
      </c>
      <c r="AF195" s="634" t="str">
        <f>IF(AF193="","",VLOOKUP(AF193,'[1]シフト記号表（勤務時間帯）'!$C$6:$U$35,19,FALSE))</f>
        <v/>
      </c>
      <c r="AG195" s="632" t="str">
        <f>IF(AG193="","",VLOOKUP(AG193,'[1]シフト記号表（勤務時間帯）'!$C$6:$U$35,19,FALSE))</f>
        <v/>
      </c>
      <c r="AH195" s="633" t="str">
        <f>IF(AH193="","",VLOOKUP(AH193,'[1]シフト記号表（勤務時間帯）'!$C$6:$U$35,19,FALSE))</f>
        <v/>
      </c>
      <c r="AI195" s="633" t="str">
        <f>IF(AI193="","",VLOOKUP(AI193,'[1]シフト記号表（勤務時間帯）'!$C$6:$U$35,19,FALSE))</f>
        <v/>
      </c>
      <c r="AJ195" s="633" t="str">
        <f>IF(AJ193="","",VLOOKUP(AJ193,'[1]シフト記号表（勤務時間帯）'!$C$6:$U$35,19,FALSE))</f>
        <v/>
      </c>
      <c r="AK195" s="633" t="str">
        <f>IF(AK193="","",VLOOKUP(AK193,'[1]シフト記号表（勤務時間帯）'!$C$6:$U$35,19,FALSE))</f>
        <v/>
      </c>
      <c r="AL195" s="633" t="str">
        <f>IF(AL193="","",VLOOKUP(AL193,'[1]シフト記号表（勤務時間帯）'!$C$6:$U$35,19,FALSE))</f>
        <v/>
      </c>
      <c r="AM195" s="634" t="str">
        <f>IF(AM193="","",VLOOKUP(AM193,'[1]シフト記号表（勤務時間帯）'!$C$6:$U$35,19,FALSE))</f>
        <v/>
      </c>
      <c r="AN195" s="632" t="str">
        <f>IF(AN193="","",VLOOKUP(AN193,'[1]シフト記号表（勤務時間帯）'!$C$6:$U$35,19,FALSE))</f>
        <v/>
      </c>
      <c r="AO195" s="633" t="str">
        <f>IF(AO193="","",VLOOKUP(AO193,'[1]シフト記号表（勤務時間帯）'!$C$6:$U$35,19,FALSE))</f>
        <v/>
      </c>
      <c r="AP195" s="633" t="str">
        <f>IF(AP193="","",VLOOKUP(AP193,'[1]シフト記号表（勤務時間帯）'!$C$6:$U$35,19,FALSE))</f>
        <v/>
      </c>
      <c r="AQ195" s="633" t="str">
        <f>IF(AQ193="","",VLOOKUP(AQ193,'[1]シフト記号表（勤務時間帯）'!$C$6:$U$35,19,FALSE))</f>
        <v/>
      </c>
      <c r="AR195" s="633" t="str">
        <f>IF(AR193="","",VLOOKUP(AR193,'[1]シフト記号表（勤務時間帯）'!$C$6:$U$35,19,FALSE))</f>
        <v/>
      </c>
      <c r="AS195" s="633" t="str">
        <f>IF(AS193="","",VLOOKUP(AS193,'[1]シフト記号表（勤務時間帯）'!$C$6:$U$35,19,FALSE))</f>
        <v/>
      </c>
      <c r="AT195" s="634" t="str">
        <f>IF(AT193="","",VLOOKUP(AT193,'[1]シフト記号表（勤務時間帯）'!$C$6:$U$35,19,FALSE))</f>
        <v/>
      </c>
      <c r="AU195" s="632" t="str">
        <f>IF(AU193="","",VLOOKUP(AU193,'[1]シフト記号表（勤務時間帯）'!$C$6:$U$35,19,FALSE))</f>
        <v/>
      </c>
      <c r="AV195" s="633" t="str">
        <f>IF(AV193="","",VLOOKUP(AV193,'[1]シフト記号表（勤務時間帯）'!$C$6:$U$35,19,FALSE))</f>
        <v/>
      </c>
      <c r="AW195" s="633" t="str">
        <f>IF(AW193="","",VLOOKUP(AW193,'[1]シフト記号表（勤務時間帯）'!$C$6:$U$35,19,FALSE))</f>
        <v/>
      </c>
      <c r="AX195" s="1827">
        <f>IF($BB$3="４週",SUM(S195:AT195),IF($BB$3="暦月",SUM(S195:AW195),""))</f>
        <v>0</v>
      </c>
      <c r="AY195" s="1828"/>
      <c r="AZ195" s="1829">
        <f>IF($BB$3="４週",AX195/4,IF($BB$3="暦月",'勤務体制（100名）'!AX195/('勤務体制（100名）'!$BB$8/7),""))</f>
        <v>0</v>
      </c>
      <c r="BA195" s="1830"/>
      <c r="BB195" s="1878"/>
      <c r="BC195" s="1841"/>
      <c r="BD195" s="1841"/>
      <c r="BE195" s="1841"/>
      <c r="BF195" s="1842"/>
    </row>
    <row r="196" spans="2:58" ht="20.25" customHeight="1" x14ac:dyDescent="0.2">
      <c r="B196" s="1750">
        <f>B193+1</f>
        <v>59</v>
      </c>
      <c r="C196" s="1853"/>
      <c r="D196" s="1854"/>
      <c r="E196" s="1855"/>
      <c r="F196" s="635"/>
      <c r="G196" s="1834"/>
      <c r="H196" s="1836"/>
      <c r="I196" s="1766"/>
      <c r="J196" s="1766"/>
      <c r="K196" s="1767"/>
      <c r="L196" s="1837"/>
      <c r="M196" s="1838"/>
      <c r="N196" s="1838"/>
      <c r="O196" s="1839"/>
      <c r="P196" s="1843" t="s">
        <v>1135</v>
      </c>
      <c r="Q196" s="1844"/>
      <c r="R196" s="1845"/>
      <c r="S196" s="690"/>
      <c r="T196" s="691"/>
      <c r="U196" s="691"/>
      <c r="V196" s="691"/>
      <c r="W196" s="691"/>
      <c r="X196" s="691"/>
      <c r="Y196" s="692"/>
      <c r="Z196" s="690"/>
      <c r="AA196" s="691"/>
      <c r="AB196" s="691"/>
      <c r="AC196" s="691"/>
      <c r="AD196" s="691"/>
      <c r="AE196" s="691"/>
      <c r="AF196" s="692"/>
      <c r="AG196" s="690"/>
      <c r="AH196" s="691"/>
      <c r="AI196" s="691"/>
      <c r="AJ196" s="691"/>
      <c r="AK196" s="691"/>
      <c r="AL196" s="691"/>
      <c r="AM196" s="692"/>
      <c r="AN196" s="690"/>
      <c r="AO196" s="691"/>
      <c r="AP196" s="691"/>
      <c r="AQ196" s="691"/>
      <c r="AR196" s="691"/>
      <c r="AS196" s="691"/>
      <c r="AT196" s="692"/>
      <c r="AU196" s="690"/>
      <c r="AV196" s="691"/>
      <c r="AW196" s="691"/>
      <c r="AX196" s="1915"/>
      <c r="AY196" s="1916"/>
      <c r="AZ196" s="1917"/>
      <c r="BA196" s="1918"/>
      <c r="BB196" s="1876"/>
      <c r="BC196" s="1838"/>
      <c r="BD196" s="1838"/>
      <c r="BE196" s="1838"/>
      <c r="BF196" s="1839"/>
    </row>
    <row r="197" spans="2:58" ht="20.25" customHeight="1" x14ac:dyDescent="0.2">
      <c r="B197" s="1750"/>
      <c r="C197" s="1856"/>
      <c r="D197" s="1857"/>
      <c r="E197" s="1858"/>
      <c r="F197" s="627"/>
      <c r="G197" s="1761"/>
      <c r="H197" s="1765"/>
      <c r="I197" s="1766"/>
      <c r="J197" s="1766"/>
      <c r="K197" s="1767"/>
      <c r="L197" s="1771"/>
      <c r="M197" s="1772"/>
      <c r="N197" s="1772"/>
      <c r="O197" s="1773"/>
      <c r="P197" s="1817" t="s">
        <v>1136</v>
      </c>
      <c r="Q197" s="1818"/>
      <c r="R197" s="1819"/>
      <c r="S197" s="628" t="str">
        <f>IF(S196="","",VLOOKUP(S196,'[1]シフト記号表（勤務時間帯）'!$C$6:$K$35,9,FALSE))</f>
        <v/>
      </c>
      <c r="T197" s="629" t="str">
        <f>IF(T196="","",VLOOKUP(T196,'[1]シフト記号表（勤務時間帯）'!$C$6:$K$35,9,FALSE))</f>
        <v/>
      </c>
      <c r="U197" s="629" t="str">
        <f>IF(U196="","",VLOOKUP(U196,'[1]シフト記号表（勤務時間帯）'!$C$6:$K$35,9,FALSE))</f>
        <v/>
      </c>
      <c r="V197" s="629" t="str">
        <f>IF(V196="","",VLOOKUP(V196,'[1]シフト記号表（勤務時間帯）'!$C$6:$K$35,9,FALSE))</f>
        <v/>
      </c>
      <c r="W197" s="629" t="str">
        <f>IF(W196="","",VLOOKUP(W196,'[1]シフト記号表（勤務時間帯）'!$C$6:$K$35,9,FALSE))</f>
        <v/>
      </c>
      <c r="X197" s="629" t="str">
        <f>IF(X196="","",VLOOKUP(X196,'[1]シフト記号表（勤務時間帯）'!$C$6:$K$35,9,FALSE))</f>
        <v/>
      </c>
      <c r="Y197" s="630" t="str">
        <f>IF(Y196="","",VLOOKUP(Y196,'[1]シフト記号表（勤務時間帯）'!$C$6:$K$35,9,FALSE))</f>
        <v/>
      </c>
      <c r="Z197" s="628" t="str">
        <f>IF(Z196="","",VLOOKUP(Z196,'[1]シフト記号表（勤務時間帯）'!$C$6:$K$35,9,FALSE))</f>
        <v/>
      </c>
      <c r="AA197" s="629" t="str">
        <f>IF(AA196="","",VLOOKUP(AA196,'[1]シフト記号表（勤務時間帯）'!$C$6:$K$35,9,FALSE))</f>
        <v/>
      </c>
      <c r="AB197" s="629" t="str">
        <f>IF(AB196="","",VLOOKUP(AB196,'[1]シフト記号表（勤務時間帯）'!$C$6:$K$35,9,FALSE))</f>
        <v/>
      </c>
      <c r="AC197" s="629" t="str">
        <f>IF(AC196="","",VLOOKUP(AC196,'[1]シフト記号表（勤務時間帯）'!$C$6:$K$35,9,FALSE))</f>
        <v/>
      </c>
      <c r="AD197" s="629" t="str">
        <f>IF(AD196="","",VLOOKUP(AD196,'[1]シフト記号表（勤務時間帯）'!$C$6:$K$35,9,FALSE))</f>
        <v/>
      </c>
      <c r="AE197" s="629" t="str">
        <f>IF(AE196="","",VLOOKUP(AE196,'[1]シフト記号表（勤務時間帯）'!$C$6:$K$35,9,FALSE))</f>
        <v/>
      </c>
      <c r="AF197" s="630" t="str">
        <f>IF(AF196="","",VLOOKUP(AF196,'[1]シフト記号表（勤務時間帯）'!$C$6:$K$35,9,FALSE))</f>
        <v/>
      </c>
      <c r="AG197" s="628" t="str">
        <f>IF(AG196="","",VLOOKUP(AG196,'[1]シフト記号表（勤務時間帯）'!$C$6:$K$35,9,FALSE))</f>
        <v/>
      </c>
      <c r="AH197" s="629" t="str">
        <f>IF(AH196="","",VLOOKUP(AH196,'[1]シフト記号表（勤務時間帯）'!$C$6:$K$35,9,FALSE))</f>
        <v/>
      </c>
      <c r="AI197" s="629" t="str">
        <f>IF(AI196="","",VLOOKUP(AI196,'[1]シフト記号表（勤務時間帯）'!$C$6:$K$35,9,FALSE))</f>
        <v/>
      </c>
      <c r="AJ197" s="629" t="str">
        <f>IF(AJ196="","",VLOOKUP(AJ196,'[1]シフト記号表（勤務時間帯）'!$C$6:$K$35,9,FALSE))</f>
        <v/>
      </c>
      <c r="AK197" s="629" t="str">
        <f>IF(AK196="","",VLOOKUP(AK196,'[1]シフト記号表（勤務時間帯）'!$C$6:$K$35,9,FALSE))</f>
        <v/>
      </c>
      <c r="AL197" s="629" t="str">
        <f>IF(AL196="","",VLOOKUP(AL196,'[1]シフト記号表（勤務時間帯）'!$C$6:$K$35,9,FALSE))</f>
        <v/>
      </c>
      <c r="AM197" s="630" t="str">
        <f>IF(AM196="","",VLOOKUP(AM196,'[1]シフト記号表（勤務時間帯）'!$C$6:$K$35,9,FALSE))</f>
        <v/>
      </c>
      <c r="AN197" s="628" t="str">
        <f>IF(AN196="","",VLOOKUP(AN196,'[1]シフト記号表（勤務時間帯）'!$C$6:$K$35,9,FALSE))</f>
        <v/>
      </c>
      <c r="AO197" s="629" t="str">
        <f>IF(AO196="","",VLOOKUP(AO196,'[1]シフト記号表（勤務時間帯）'!$C$6:$K$35,9,FALSE))</f>
        <v/>
      </c>
      <c r="AP197" s="629" t="str">
        <f>IF(AP196="","",VLOOKUP(AP196,'[1]シフト記号表（勤務時間帯）'!$C$6:$K$35,9,FALSE))</f>
        <v/>
      </c>
      <c r="AQ197" s="629" t="str">
        <f>IF(AQ196="","",VLOOKUP(AQ196,'[1]シフト記号表（勤務時間帯）'!$C$6:$K$35,9,FALSE))</f>
        <v/>
      </c>
      <c r="AR197" s="629" t="str">
        <f>IF(AR196="","",VLOOKUP(AR196,'[1]シフト記号表（勤務時間帯）'!$C$6:$K$35,9,FALSE))</f>
        <v/>
      </c>
      <c r="AS197" s="629" t="str">
        <f>IF(AS196="","",VLOOKUP(AS196,'[1]シフト記号表（勤務時間帯）'!$C$6:$K$35,9,FALSE))</f>
        <v/>
      </c>
      <c r="AT197" s="630" t="str">
        <f>IF(AT196="","",VLOOKUP(AT196,'[1]シフト記号表（勤務時間帯）'!$C$6:$K$35,9,FALSE))</f>
        <v/>
      </c>
      <c r="AU197" s="628" t="str">
        <f>IF(AU196="","",VLOOKUP(AU196,'[1]シフト記号表（勤務時間帯）'!$C$6:$K$35,9,FALSE))</f>
        <v/>
      </c>
      <c r="AV197" s="629" t="str">
        <f>IF(AV196="","",VLOOKUP(AV196,'[1]シフト記号表（勤務時間帯）'!$C$6:$K$35,9,FALSE))</f>
        <v/>
      </c>
      <c r="AW197" s="629" t="str">
        <f>IF(AW196="","",VLOOKUP(AW196,'[1]シフト記号表（勤務時間帯）'!$C$6:$K$35,9,FALSE))</f>
        <v/>
      </c>
      <c r="AX197" s="1820">
        <f>IF($BB$3="４週",SUM(S197:AT197),IF($BB$3="暦月",SUM(S197:AW197),""))</f>
        <v>0</v>
      </c>
      <c r="AY197" s="1821"/>
      <c r="AZ197" s="1822">
        <f>IF($BB$3="４週",AX197/4,IF($BB$3="暦月",'勤務体制（100名）'!AX197/('勤務体制（100名）'!$BB$8/7),""))</f>
        <v>0</v>
      </c>
      <c r="BA197" s="1823"/>
      <c r="BB197" s="1877"/>
      <c r="BC197" s="1772"/>
      <c r="BD197" s="1772"/>
      <c r="BE197" s="1772"/>
      <c r="BF197" s="1773"/>
    </row>
    <row r="198" spans="2:58" ht="20.25" customHeight="1" x14ac:dyDescent="0.2">
      <c r="B198" s="1750"/>
      <c r="C198" s="1859"/>
      <c r="D198" s="1860"/>
      <c r="E198" s="1861"/>
      <c r="F198" s="693">
        <f>C196</f>
        <v>0</v>
      </c>
      <c r="G198" s="1835"/>
      <c r="H198" s="1765"/>
      <c r="I198" s="1766"/>
      <c r="J198" s="1766"/>
      <c r="K198" s="1767"/>
      <c r="L198" s="1840"/>
      <c r="M198" s="1841"/>
      <c r="N198" s="1841"/>
      <c r="O198" s="1842"/>
      <c r="P198" s="1824" t="s">
        <v>1137</v>
      </c>
      <c r="Q198" s="1825"/>
      <c r="R198" s="1826"/>
      <c r="S198" s="632" t="str">
        <f>IF(S196="","",VLOOKUP(S196,'[1]シフト記号表（勤務時間帯）'!$C$6:$U$35,19,FALSE))</f>
        <v/>
      </c>
      <c r="T198" s="633" t="str">
        <f>IF(T196="","",VLOOKUP(T196,'[1]シフト記号表（勤務時間帯）'!$C$6:$U$35,19,FALSE))</f>
        <v/>
      </c>
      <c r="U198" s="633" t="str">
        <f>IF(U196="","",VLOOKUP(U196,'[1]シフト記号表（勤務時間帯）'!$C$6:$U$35,19,FALSE))</f>
        <v/>
      </c>
      <c r="V198" s="633" t="str">
        <f>IF(V196="","",VLOOKUP(V196,'[1]シフト記号表（勤務時間帯）'!$C$6:$U$35,19,FALSE))</f>
        <v/>
      </c>
      <c r="W198" s="633" t="str">
        <f>IF(W196="","",VLOOKUP(W196,'[1]シフト記号表（勤務時間帯）'!$C$6:$U$35,19,FALSE))</f>
        <v/>
      </c>
      <c r="X198" s="633" t="str">
        <f>IF(X196="","",VLOOKUP(X196,'[1]シフト記号表（勤務時間帯）'!$C$6:$U$35,19,FALSE))</f>
        <v/>
      </c>
      <c r="Y198" s="634" t="str">
        <f>IF(Y196="","",VLOOKUP(Y196,'[1]シフト記号表（勤務時間帯）'!$C$6:$U$35,19,FALSE))</f>
        <v/>
      </c>
      <c r="Z198" s="632" t="str">
        <f>IF(Z196="","",VLOOKUP(Z196,'[1]シフト記号表（勤務時間帯）'!$C$6:$U$35,19,FALSE))</f>
        <v/>
      </c>
      <c r="AA198" s="633" t="str">
        <f>IF(AA196="","",VLOOKUP(AA196,'[1]シフト記号表（勤務時間帯）'!$C$6:$U$35,19,FALSE))</f>
        <v/>
      </c>
      <c r="AB198" s="633" t="str">
        <f>IF(AB196="","",VLOOKUP(AB196,'[1]シフト記号表（勤務時間帯）'!$C$6:$U$35,19,FALSE))</f>
        <v/>
      </c>
      <c r="AC198" s="633" t="str">
        <f>IF(AC196="","",VLOOKUP(AC196,'[1]シフト記号表（勤務時間帯）'!$C$6:$U$35,19,FALSE))</f>
        <v/>
      </c>
      <c r="AD198" s="633" t="str">
        <f>IF(AD196="","",VLOOKUP(AD196,'[1]シフト記号表（勤務時間帯）'!$C$6:$U$35,19,FALSE))</f>
        <v/>
      </c>
      <c r="AE198" s="633" t="str">
        <f>IF(AE196="","",VLOOKUP(AE196,'[1]シフト記号表（勤務時間帯）'!$C$6:$U$35,19,FALSE))</f>
        <v/>
      </c>
      <c r="AF198" s="634" t="str">
        <f>IF(AF196="","",VLOOKUP(AF196,'[1]シフト記号表（勤務時間帯）'!$C$6:$U$35,19,FALSE))</f>
        <v/>
      </c>
      <c r="AG198" s="632" t="str">
        <f>IF(AG196="","",VLOOKUP(AG196,'[1]シフト記号表（勤務時間帯）'!$C$6:$U$35,19,FALSE))</f>
        <v/>
      </c>
      <c r="AH198" s="633" t="str">
        <f>IF(AH196="","",VLOOKUP(AH196,'[1]シフト記号表（勤務時間帯）'!$C$6:$U$35,19,FALSE))</f>
        <v/>
      </c>
      <c r="AI198" s="633" t="str">
        <f>IF(AI196="","",VLOOKUP(AI196,'[1]シフト記号表（勤務時間帯）'!$C$6:$U$35,19,FALSE))</f>
        <v/>
      </c>
      <c r="AJ198" s="633" t="str">
        <f>IF(AJ196="","",VLOOKUP(AJ196,'[1]シフト記号表（勤務時間帯）'!$C$6:$U$35,19,FALSE))</f>
        <v/>
      </c>
      <c r="AK198" s="633" t="str">
        <f>IF(AK196="","",VLOOKUP(AK196,'[1]シフト記号表（勤務時間帯）'!$C$6:$U$35,19,FALSE))</f>
        <v/>
      </c>
      <c r="AL198" s="633" t="str">
        <f>IF(AL196="","",VLOOKUP(AL196,'[1]シフト記号表（勤務時間帯）'!$C$6:$U$35,19,FALSE))</f>
        <v/>
      </c>
      <c r="AM198" s="634" t="str">
        <f>IF(AM196="","",VLOOKUP(AM196,'[1]シフト記号表（勤務時間帯）'!$C$6:$U$35,19,FALSE))</f>
        <v/>
      </c>
      <c r="AN198" s="632" t="str">
        <f>IF(AN196="","",VLOOKUP(AN196,'[1]シフト記号表（勤務時間帯）'!$C$6:$U$35,19,FALSE))</f>
        <v/>
      </c>
      <c r="AO198" s="633" t="str">
        <f>IF(AO196="","",VLOOKUP(AO196,'[1]シフト記号表（勤務時間帯）'!$C$6:$U$35,19,FALSE))</f>
        <v/>
      </c>
      <c r="AP198" s="633" t="str">
        <f>IF(AP196="","",VLOOKUP(AP196,'[1]シフト記号表（勤務時間帯）'!$C$6:$U$35,19,FALSE))</f>
        <v/>
      </c>
      <c r="AQ198" s="633" t="str">
        <f>IF(AQ196="","",VLOOKUP(AQ196,'[1]シフト記号表（勤務時間帯）'!$C$6:$U$35,19,FALSE))</f>
        <v/>
      </c>
      <c r="AR198" s="633" t="str">
        <f>IF(AR196="","",VLOOKUP(AR196,'[1]シフト記号表（勤務時間帯）'!$C$6:$U$35,19,FALSE))</f>
        <v/>
      </c>
      <c r="AS198" s="633" t="str">
        <f>IF(AS196="","",VLOOKUP(AS196,'[1]シフト記号表（勤務時間帯）'!$C$6:$U$35,19,FALSE))</f>
        <v/>
      </c>
      <c r="AT198" s="634" t="str">
        <f>IF(AT196="","",VLOOKUP(AT196,'[1]シフト記号表（勤務時間帯）'!$C$6:$U$35,19,FALSE))</f>
        <v/>
      </c>
      <c r="AU198" s="632" t="str">
        <f>IF(AU196="","",VLOOKUP(AU196,'[1]シフト記号表（勤務時間帯）'!$C$6:$U$35,19,FALSE))</f>
        <v/>
      </c>
      <c r="AV198" s="633" t="str">
        <f>IF(AV196="","",VLOOKUP(AV196,'[1]シフト記号表（勤務時間帯）'!$C$6:$U$35,19,FALSE))</f>
        <v/>
      </c>
      <c r="AW198" s="633" t="str">
        <f>IF(AW196="","",VLOOKUP(AW196,'[1]シフト記号表（勤務時間帯）'!$C$6:$U$35,19,FALSE))</f>
        <v/>
      </c>
      <c r="AX198" s="1827">
        <f>IF($BB$3="４週",SUM(S198:AT198),IF($BB$3="暦月",SUM(S198:AW198),""))</f>
        <v>0</v>
      </c>
      <c r="AY198" s="1828"/>
      <c r="AZ198" s="1829">
        <f>IF($BB$3="４週",AX198/4,IF($BB$3="暦月",'勤務体制（100名）'!AX198/('勤務体制（100名）'!$BB$8/7),""))</f>
        <v>0</v>
      </c>
      <c r="BA198" s="1830"/>
      <c r="BB198" s="1878"/>
      <c r="BC198" s="1841"/>
      <c r="BD198" s="1841"/>
      <c r="BE198" s="1841"/>
      <c r="BF198" s="1842"/>
    </row>
    <row r="199" spans="2:58" ht="20.25" customHeight="1" x14ac:dyDescent="0.2">
      <c r="B199" s="1750">
        <f>B196+1</f>
        <v>60</v>
      </c>
      <c r="C199" s="1853"/>
      <c r="D199" s="1854"/>
      <c r="E199" s="1855"/>
      <c r="F199" s="635"/>
      <c r="G199" s="1834"/>
      <c r="H199" s="1836"/>
      <c r="I199" s="1766"/>
      <c r="J199" s="1766"/>
      <c r="K199" s="1767"/>
      <c r="L199" s="1837"/>
      <c r="M199" s="1838"/>
      <c r="N199" s="1838"/>
      <c r="O199" s="1839"/>
      <c r="P199" s="1843" t="s">
        <v>1135</v>
      </c>
      <c r="Q199" s="1844"/>
      <c r="R199" s="1845"/>
      <c r="S199" s="690"/>
      <c r="T199" s="691"/>
      <c r="U199" s="691"/>
      <c r="V199" s="691"/>
      <c r="W199" s="691"/>
      <c r="X199" s="691"/>
      <c r="Y199" s="692"/>
      <c r="Z199" s="690"/>
      <c r="AA199" s="691"/>
      <c r="AB199" s="691"/>
      <c r="AC199" s="691"/>
      <c r="AD199" s="691"/>
      <c r="AE199" s="691"/>
      <c r="AF199" s="692"/>
      <c r="AG199" s="690"/>
      <c r="AH199" s="691"/>
      <c r="AI199" s="691"/>
      <c r="AJ199" s="691"/>
      <c r="AK199" s="691"/>
      <c r="AL199" s="691"/>
      <c r="AM199" s="692"/>
      <c r="AN199" s="690"/>
      <c r="AO199" s="691"/>
      <c r="AP199" s="691"/>
      <c r="AQ199" s="691"/>
      <c r="AR199" s="691"/>
      <c r="AS199" s="691"/>
      <c r="AT199" s="692"/>
      <c r="AU199" s="690"/>
      <c r="AV199" s="691"/>
      <c r="AW199" s="691"/>
      <c r="AX199" s="1915"/>
      <c r="AY199" s="1916"/>
      <c r="AZ199" s="1917"/>
      <c r="BA199" s="1918"/>
      <c r="BB199" s="1876"/>
      <c r="BC199" s="1838"/>
      <c r="BD199" s="1838"/>
      <c r="BE199" s="1838"/>
      <c r="BF199" s="1839"/>
    </row>
    <row r="200" spans="2:58" ht="20.25" customHeight="1" x14ac:dyDescent="0.2">
      <c r="B200" s="1750"/>
      <c r="C200" s="1856"/>
      <c r="D200" s="1857"/>
      <c r="E200" s="1858"/>
      <c r="F200" s="627"/>
      <c r="G200" s="1761"/>
      <c r="H200" s="1765"/>
      <c r="I200" s="1766"/>
      <c r="J200" s="1766"/>
      <c r="K200" s="1767"/>
      <c r="L200" s="1771"/>
      <c r="M200" s="1772"/>
      <c r="N200" s="1772"/>
      <c r="O200" s="1773"/>
      <c r="P200" s="1817" t="s">
        <v>1136</v>
      </c>
      <c r="Q200" s="1818"/>
      <c r="R200" s="1819"/>
      <c r="S200" s="628" t="str">
        <f>IF(S199="","",VLOOKUP(S199,'[1]シフト記号表（勤務時間帯）'!$C$6:$K$35,9,FALSE))</f>
        <v/>
      </c>
      <c r="T200" s="629" t="str">
        <f>IF(T199="","",VLOOKUP(T199,'[1]シフト記号表（勤務時間帯）'!$C$6:$K$35,9,FALSE))</f>
        <v/>
      </c>
      <c r="U200" s="629" t="str">
        <f>IF(U199="","",VLOOKUP(U199,'[1]シフト記号表（勤務時間帯）'!$C$6:$K$35,9,FALSE))</f>
        <v/>
      </c>
      <c r="V200" s="629" t="str">
        <f>IF(V199="","",VLOOKUP(V199,'[1]シフト記号表（勤務時間帯）'!$C$6:$K$35,9,FALSE))</f>
        <v/>
      </c>
      <c r="W200" s="629" t="str">
        <f>IF(W199="","",VLOOKUP(W199,'[1]シフト記号表（勤務時間帯）'!$C$6:$K$35,9,FALSE))</f>
        <v/>
      </c>
      <c r="X200" s="629" t="str">
        <f>IF(X199="","",VLOOKUP(X199,'[1]シフト記号表（勤務時間帯）'!$C$6:$K$35,9,FALSE))</f>
        <v/>
      </c>
      <c r="Y200" s="630" t="str">
        <f>IF(Y199="","",VLOOKUP(Y199,'[1]シフト記号表（勤務時間帯）'!$C$6:$K$35,9,FALSE))</f>
        <v/>
      </c>
      <c r="Z200" s="628" t="str">
        <f>IF(Z199="","",VLOOKUP(Z199,'[1]シフト記号表（勤務時間帯）'!$C$6:$K$35,9,FALSE))</f>
        <v/>
      </c>
      <c r="AA200" s="629" t="str">
        <f>IF(AA199="","",VLOOKUP(AA199,'[1]シフト記号表（勤務時間帯）'!$C$6:$K$35,9,FALSE))</f>
        <v/>
      </c>
      <c r="AB200" s="629" t="str">
        <f>IF(AB199="","",VLOOKUP(AB199,'[1]シフト記号表（勤務時間帯）'!$C$6:$K$35,9,FALSE))</f>
        <v/>
      </c>
      <c r="AC200" s="629" t="str">
        <f>IF(AC199="","",VLOOKUP(AC199,'[1]シフト記号表（勤務時間帯）'!$C$6:$K$35,9,FALSE))</f>
        <v/>
      </c>
      <c r="AD200" s="629" t="str">
        <f>IF(AD199="","",VLOOKUP(AD199,'[1]シフト記号表（勤務時間帯）'!$C$6:$K$35,9,FALSE))</f>
        <v/>
      </c>
      <c r="AE200" s="629" t="str">
        <f>IF(AE199="","",VLOOKUP(AE199,'[1]シフト記号表（勤務時間帯）'!$C$6:$K$35,9,FALSE))</f>
        <v/>
      </c>
      <c r="AF200" s="630" t="str">
        <f>IF(AF199="","",VLOOKUP(AF199,'[1]シフト記号表（勤務時間帯）'!$C$6:$K$35,9,FALSE))</f>
        <v/>
      </c>
      <c r="AG200" s="628" t="str">
        <f>IF(AG199="","",VLOOKUP(AG199,'[1]シフト記号表（勤務時間帯）'!$C$6:$K$35,9,FALSE))</f>
        <v/>
      </c>
      <c r="AH200" s="629" t="str">
        <f>IF(AH199="","",VLOOKUP(AH199,'[1]シフト記号表（勤務時間帯）'!$C$6:$K$35,9,FALSE))</f>
        <v/>
      </c>
      <c r="AI200" s="629" t="str">
        <f>IF(AI199="","",VLOOKUP(AI199,'[1]シフト記号表（勤務時間帯）'!$C$6:$K$35,9,FALSE))</f>
        <v/>
      </c>
      <c r="AJ200" s="629" t="str">
        <f>IF(AJ199="","",VLOOKUP(AJ199,'[1]シフト記号表（勤務時間帯）'!$C$6:$K$35,9,FALSE))</f>
        <v/>
      </c>
      <c r="AK200" s="629" t="str">
        <f>IF(AK199="","",VLOOKUP(AK199,'[1]シフト記号表（勤務時間帯）'!$C$6:$K$35,9,FALSE))</f>
        <v/>
      </c>
      <c r="AL200" s="629" t="str">
        <f>IF(AL199="","",VLOOKUP(AL199,'[1]シフト記号表（勤務時間帯）'!$C$6:$K$35,9,FALSE))</f>
        <v/>
      </c>
      <c r="AM200" s="630" t="str">
        <f>IF(AM199="","",VLOOKUP(AM199,'[1]シフト記号表（勤務時間帯）'!$C$6:$K$35,9,FALSE))</f>
        <v/>
      </c>
      <c r="AN200" s="628" t="str">
        <f>IF(AN199="","",VLOOKUP(AN199,'[1]シフト記号表（勤務時間帯）'!$C$6:$K$35,9,FALSE))</f>
        <v/>
      </c>
      <c r="AO200" s="629" t="str">
        <f>IF(AO199="","",VLOOKUP(AO199,'[1]シフト記号表（勤務時間帯）'!$C$6:$K$35,9,FALSE))</f>
        <v/>
      </c>
      <c r="AP200" s="629" t="str">
        <f>IF(AP199="","",VLOOKUP(AP199,'[1]シフト記号表（勤務時間帯）'!$C$6:$K$35,9,FALSE))</f>
        <v/>
      </c>
      <c r="AQ200" s="629" t="str">
        <f>IF(AQ199="","",VLOOKUP(AQ199,'[1]シフト記号表（勤務時間帯）'!$C$6:$K$35,9,FALSE))</f>
        <v/>
      </c>
      <c r="AR200" s="629" t="str">
        <f>IF(AR199="","",VLOOKUP(AR199,'[1]シフト記号表（勤務時間帯）'!$C$6:$K$35,9,FALSE))</f>
        <v/>
      </c>
      <c r="AS200" s="629" t="str">
        <f>IF(AS199="","",VLOOKUP(AS199,'[1]シフト記号表（勤務時間帯）'!$C$6:$K$35,9,FALSE))</f>
        <v/>
      </c>
      <c r="AT200" s="630" t="str">
        <f>IF(AT199="","",VLOOKUP(AT199,'[1]シフト記号表（勤務時間帯）'!$C$6:$K$35,9,FALSE))</f>
        <v/>
      </c>
      <c r="AU200" s="628" t="str">
        <f>IF(AU199="","",VLOOKUP(AU199,'[1]シフト記号表（勤務時間帯）'!$C$6:$K$35,9,FALSE))</f>
        <v/>
      </c>
      <c r="AV200" s="629" t="str">
        <f>IF(AV199="","",VLOOKUP(AV199,'[1]シフト記号表（勤務時間帯）'!$C$6:$K$35,9,FALSE))</f>
        <v/>
      </c>
      <c r="AW200" s="629" t="str">
        <f>IF(AW199="","",VLOOKUP(AW199,'[1]シフト記号表（勤務時間帯）'!$C$6:$K$35,9,FALSE))</f>
        <v/>
      </c>
      <c r="AX200" s="1820">
        <f>IF($BB$3="４週",SUM(S200:AT200),IF($BB$3="暦月",SUM(S200:AW200),""))</f>
        <v>0</v>
      </c>
      <c r="AY200" s="1821"/>
      <c r="AZ200" s="1822">
        <f>IF($BB$3="４週",AX200/4,IF($BB$3="暦月",'勤務体制（100名）'!AX200/('勤務体制（100名）'!$BB$8/7),""))</f>
        <v>0</v>
      </c>
      <c r="BA200" s="1823"/>
      <c r="BB200" s="1877"/>
      <c r="BC200" s="1772"/>
      <c r="BD200" s="1772"/>
      <c r="BE200" s="1772"/>
      <c r="BF200" s="1773"/>
    </row>
    <row r="201" spans="2:58" ht="20.25" customHeight="1" x14ac:dyDescent="0.2">
      <c r="B201" s="1750"/>
      <c r="C201" s="1859"/>
      <c r="D201" s="1860"/>
      <c r="E201" s="1861"/>
      <c r="F201" s="693">
        <f>C199</f>
        <v>0</v>
      </c>
      <c r="G201" s="1835"/>
      <c r="H201" s="1765"/>
      <c r="I201" s="1766"/>
      <c r="J201" s="1766"/>
      <c r="K201" s="1767"/>
      <c r="L201" s="1840"/>
      <c r="M201" s="1841"/>
      <c r="N201" s="1841"/>
      <c r="O201" s="1842"/>
      <c r="P201" s="1824" t="s">
        <v>1137</v>
      </c>
      <c r="Q201" s="1825"/>
      <c r="R201" s="1826"/>
      <c r="S201" s="632" t="str">
        <f>IF(S199="","",VLOOKUP(S199,'[1]シフト記号表（勤務時間帯）'!$C$6:$U$35,19,FALSE))</f>
        <v/>
      </c>
      <c r="T201" s="633" t="str">
        <f>IF(T199="","",VLOOKUP(T199,'[1]シフト記号表（勤務時間帯）'!$C$6:$U$35,19,FALSE))</f>
        <v/>
      </c>
      <c r="U201" s="633" t="str">
        <f>IF(U199="","",VLOOKUP(U199,'[1]シフト記号表（勤務時間帯）'!$C$6:$U$35,19,FALSE))</f>
        <v/>
      </c>
      <c r="V201" s="633" t="str">
        <f>IF(V199="","",VLOOKUP(V199,'[1]シフト記号表（勤務時間帯）'!$C$6:$U$35,19,FALSE))</f>
        <v/>
      </c>
      <c r="W201" s="633" t="str">
        <f>IF(W199="","",VLOOKUP(W199,'[1]シフト記号表（勤務時間帯）'!$C$6:$U$35,19,FALSE))</f>
        <v/>
      </c>
      <c r="X201" s="633" t="str">
        <f>IF(X199="","",VLOOKUP(X199,'[1]シフト記号表（勤務時間帯）'!$C$6:$U$35,19,FALSE))</f>
        <v/>
      </c>
      <c r="Y201" s="634" t="str">
        <f>IF(Y199="","",VLOOKUP(Y199,'[1]シフト記号表（勤務時間帯）'!$C$6:$U$35,19,FALSE))</f>
        <v/>
      </c>
      <c r="Z201" s="632" t="str">
        <f>IF(Z199="","",VLOOKUP(Z199,'[1]シフト記号表（勤務時間帯）'!$C$6:$U$35,19,FALSE))</f>
        <v/>
      </c>
      <c r="AA201" s="633" t="str">
        <f>IF(AA199="","",VLOOKUP(AA199,'[1]シフト記号表（勤務時間帯）'!$C$6:$U$35,19,FALSE))</f>
        <v/>
      </c>
      <c r="AB201" s="633" t="str">
        <f>IF(AB199="","",VLOOKUP(AB199,'[1]シフト記号表（勤務時間帯）'!$C$6:$U$35,19,FALSE))</f>
        <v/>
      </c>
      <c r="AC201" s="633" t="str">
        <f>IF(AC199="","",VLOOKUP(AC199,'[1]シフト記号表（勤務時間帯）'!$C$6:$U$35,19,FALSE))</f>
        <v/>
      </c>
      <c r="AD201" s="633" t="str">
        <f>IF(AD199="","",VLOOKUP(AD199,'[1]シフト記号表（勤務時間帯）'!$C$6:$U$35,19,FALSE))</f>
        <v/>
      </c>
      <c r="AE201" s="633" t="str">
        <f>IF(AE199="","",VLOOKUP(AE199,'[1]シフト記号表（勤務時間帯）'!$C$6:$U$35,19,FALSE))</f>
        <v/>
      </c>
      <c r="AF201" s="634" t="str">
        <f>IF(AF199="","",VLOOKUP(AF199,'[1]シフト記号表（勤務時間帯）'!$C$6:$U$35,19,FALSE))</f>
        <v/>
      </c>
      <c r="AG201" s="632" t="str">
        <f>IF(AG199="","",VLOOKUP(AG199,'[1]シフト記号表（勤務時間帯）'!$C$6:$U$35,19,FALSE))</f>
        <v/>
      </c>
      <c r="AH201" s="633" t="str">
        <f>IF(AH199="","",VLOOKUP(AH199,'[1]シフト記号表（勤務時間帯）'!$C$6:$U$35,19,FALSE))</f>
        <v/>
      </c>
      <c r="AI201" s="633" t="str">
        <f>IF(AI199="","",VLOOKUP(AI199,'[1]シフト記号表（勤務時間帯）'!$C$6:$U$35,19,FALSE))</f>
        <v/>
      </c>
      <c r="AJ201" s="633" t="str">
        <f>IF(AJ199="","",VLOOKUP(AJ199,'[1]シフト記号表（勤務時間帯）'!$C$6:$U$35,19,FALSE))</f>
        <v/>
      </c>
      <c r="AK201" s="633" t="str">
        <f>IF(AK199="","",VLOOKUP(AK199,'[1]シフト記号表（勤務時間帯）'!$C$6:$U$35,19,FALSE))</f>
        <v/>
      </c>
      <c r="AL201" s="633" t="str">
        <f>IF(AL199="","",VLOOKUP(AL199,'[1]シフト記号表（勤務時間帯）'!$C$6:$U$35,19,FALSE))</f>
        <v/>
      </c>
      <c r="AM201" s="634" t="str">
        <f>IF(AM199="","",VLOOKUP(AM199,'[1]シフト記号表（勤務時間帯）'!$C$6:$U$35,19,FALSE))</f>
        <v/>
      </c>
      <c r="AN201" s="632" t="str">
        <f>IF(AN199="","",VLOOKUP(AN199,'[1]シフト記号表（勤務時間帯）'!$C$6:$U$35,19,FALSE))</f>
        <v/>
      </c>
      <c r="AO201" s="633" t="str">
        <f>IF(AO199="","",VLOOKUP(AO199,'[1]シフト記号表（勤務時間帯）'!$C$6:$U$35,19,FALSE))</f>
        <v/>
      </c>
      <c r="AP201" s="633" t="str">
        <f>IF(AP199="","",VLOOKUP(AP199,'[1]シフト記号表（勤務時間帯）'!$C$6:$U$35,19,FALSE))</f>
        <v/>
      </c>
      <c r="AQ201" s="633" t="str">
        <f>IF(AQ199="","",VLOOKUP(AQ199,'[1]シフト記号表（勤務時間帯）'!$C$6:$U$35,19,FALSE))</f>
        <v/>
      </c>
      <c r="AR201" s="633" t="str">
        <f>IF(AR199="","",VLOOKUP(AR199,'[1]シフト記号表（勤務時間帯）'!$C$6:$U$35,19,FALSE))</f>
        <v/>
      </c>
      <c r="AS201" s="633" t="str">
        <f>IF(AS199="","",VLOOKUP(AS199,'[1]シフト記号表（勤務時間帯）'!$C$6:$U$35,19,FALSE))</f>
        <v/>
      </c>
      <c r="AT201" s="634" t="str">
        <f>IF(AT199="","",VLOOKUP(AT199,'[1]シフト記号表（勤務時間帯）'!$C$6:$U$35,19,FALSE))</f>
        <v/>
      </c>
      <c r="AU201" s="632" t="str">
        <f>IF(AU199="","",VLOOKUP(AU199,'[1]シフト記号表（勤務時間帯）'!$C$6:$U$35,19,FALSE))</f>
        <v/>
      </c>
      <c r="AV201" s="633" t="str">
        <f>IF(AV199="","",VLOOKUP(AV199,'[1]シフト記号表（勤務時間帯）'!$C$6:$U$35,19,FALSE))</f>
        <v/>
      </c>
      <c r="AW201" s="633" t="str">
        <f>IF(AW199="","",VLOOKUP(AW199,'[1]シフト記号表（勤務時間帯）'!$C$6:$U$35,19,FALSE))</f>
        <v/>
      </c>
      <c r="AX201" s="1827">
        <f>IF($BB$3="４週",SUM(S201:AT201),IF($BB$3="暦月",SUM(S201:AW201),""))</f>
        <v>0</v>
      </c>
      <c r="AY201" s="1828"/>
      <c r="AZ201" s="1829">
        <f>IF($BB$3="４週",AX201/4,IF($BB$3="暦月",'勤務体制（100名）'!AX201/('勤務体制（100名）'!$BB$8/7),""))</f>
        <v>0</v>
      </c>
      <c r="BA201" s="1830"/>
      <c r="BB201" s="1878"/>
      <c r="BC201" s="1841"/>
      <c r="BD201" s="1841"/>
      <c r="BE201" s="1841"/>
      <c r="BF201" s="1842"/>
    </row>
    <row r="202" spans="2:58" ht="20.25" customHeight="1" x14ac:dyDescent="0.2">
      <c r="B202" s="1750">
        <f>B199+1</f>
        <v>61</v>
      </c>
      <c r="C202" s="1853"/>
      <c r="D202" s="1854"/>
      <c r="E202" s="1855"/>
      <c r="F202" s="635"/>
      <c r="G202" s="1834"/>
      <c r="H202" s="1836"/>
      <c r="I202" s="1766"/>
      <c r="J202" s="1766"/>
      <c r="K202" s="1767"/>
      <c r="L202" s="1837"/>
      <c r="M202" s="1838"/>
      <c r="N202" s="1838"/>
      <c r="O202" s="1839"/>
      <c r="P202" s="1843" t="s">
        <v>1135</v>
      </c>
      <c r="Q202" s="1844"/>
      <c r="R202" s="1845"/>
      <c r="S202" s="690"/>
      <c r="T202" s="691"/>
      <c r="U202" s="691"/>
      <c r="V202" s="691"/>
      <c r="W202" s="691"/>
      <c r="X202" s="691"/>
      <c r="Y202" s="692"/>
      <c r="Z202" s="690"/>
      <c r="AA202" s="691"/>
      <c r="AB202" s="691"/>
      <c r="AC202" s="691"/>
      <c r="AD202" s="691"/>
      <c r="AE202" s="691"/>
      <c r="AF202" s="692"/>
      <c r="AG202" s="690"/>
      <c r="AH202" s="691"/>
      <c r="AI202" s="691"/>
      <c r="AJ202" s="691"/>
      <c r="AK202" s="691"/>
      <c r="AL202" s="691"/>
      <c r="AM202" s="692"/>
      <c r="AN202" s="690"/>
      <c r="AO202" s="691"/>
      <c r="AP202" s="691"/>
      <c r="AQ202" s="691"/>
      <c r="AR202" s="691"/>
      <c r="AS202" s="691"/>
      <c r="AT202" s="692"/>
      <c r="AU202" s="690"/>
      <c r="AV202" s="691"/>
      <c r="AW202" s="691"/>
      <c r="AX202" s="1915"/>
      <c r="AY202" s="1916"/>
      <c r="AZ202" s="1917"/>
      <c r="BA202" s="1918"/>
      <c r="BB202" s="1876"/>
      <c r="BC202" s="1838"/>
      <c r="BD202" s="1838"/>
      <c r="BE202" s="1838"/>
      <c r="BF202" s="1839"/>
    </row>
    <row r="203" spans="2:58" ht="20.25" customHeight="1" x14ac:dyDescent="0.2">
      <c r="B203" s="1750"/>
      <c r="C203" s="1856"/>
      <c r="D203" s="1857"/>
      <c r="E203" s="1858"/>
      <c r="F203" s="627"/>
      <c r="G203" s="1761"/>
      <c r="H203" s="1765"/>
      <c r="I203" s="1766"/>
      <c r="J203" s="1766"/>
      <c r="K203" s="1767"/>
      <c r="L203" s="1771"/>
      <c r="M203" s="1772"/>
      <c r="N203" s="1772"/>
      <c r="O203" s="1773"/>
      <c r="P203" s="1817" t="s">
        <v>1136</v>
      </c>
      <c r="Q203" s="1818"/>
      <c r="R203" s="1819"/>
      <c r="S203" s="628" t="str">
        <f>IF(S202="","",VLOOKUP(S202,'[1]シフト記号表（勤務時間帯）'!$C$6:$K$35,9,FALSE))</f>
        <v/>
      </c>
      <c r="T203" s="629" t="str">
        <f>IF(T202="","",VLOOKUP(T202,'[1]シフト記号表（勤務時間帯）'!$C$6:$K$35,9,FALSE))</f>
        <v/>
      </c>
      <c r="U203" s="629" t="str">
        <f>IF(U202="","",VLOOKUP(U202,'[1]シフト記号表（勤務時間帯）'!$C$6:$K$35,9,FALSE))</f>
        <v/>
      </c>
      <c r="V203" s="629" t="str">
        <f>IF(V202="","",VLOOKUP(V202,'[1]シフト記号表（勤務時間帯）'!$C$6:$K$35,9,FALSE))</f>
        <v/>
      </c>
      <c r="W203" s="629" t="str">
        <f>IF(W202="","",VLOOKUP(W202,'[1]シフト記号表（勤務時間帯）'!$C$6:$K$35,9,FALSE))</f>
        <v/>
      </c>
      <c r="X203" s="629" t="str">
        <f>IF(X202="","",VLOOKUP(X202,'[1]シフト記号表（勤務時間帯）'!$C$6:$K$35,9,FALSE))</f>
        <v/>
      </c>
      <c r="Y203" s="630" t="str">
        <f>IF(Y202="","",VLOOKUP(Y202,'[1]シフト記号表（勤務時間帯）'!$C$6:$K$35,9,FALSE))</f>
        <v/>
      </c>
      <c r="Z203" s="628" t="str">
        <f>IF(Z202="","",VLOOKUP(Z202,'[1]シフト記号表（勤務時間帯）'!$C$6:$K$35,9,FALSE))</f>
        <v/>
      </c>
      <c r="AA203" s="629" t="str">
        <f>IF(AA202="","",VLOOKUP(AA202,'[1]シフト記号表（勤務時間帯）'!$C$6:$K$35,9,FALSE))</f>
        <v/>
      </c>
      <c r="AB203" s="629" t="str">
        <f>IF(AB202="","",VLOOKUP(AB202,'[1]シフト記号表（勤務時間帯）'!$C$6:$K$35,9,FALSE))</f>
        <v/>
      </c>
      <c r="AC203" s="629" t="str">
        <f>IF(AC202="","",VLOOKUP(AC202,'[1]シフト記号表（勤務時間帯）'!$C$6:$K$35,9,FALSE))</f>
        <v/>
      </c>
      <c r="AD203" s="629" t="str">
        <f>IF(AD202="","",VLOOKUP(AD202,'[1]シフト記号表（勤務時間帯）'!$C$6:$K$35,9,FALSE))</f>
        <v/>
      </c>
      <c r="AE203" s="629" t="str">
        <f>IF(AE202="","",VLOOKUP(AE202,'[1]シフト記号表（勤務時間帯）'!$C$6:$K$35,9,FALSE))</f>
        <v/>
      </c>
      <c r="AF203" s="630" t="str">
        <f>IF(AF202="","",VLOOKUP(AF202,'[1]シフト記号表（勤務時間帯）'!$C$6:$K$35,9,FALSE))</f>
        <v/>
      </c>
      <c r="AG203" s="628" t="str">
        <f>IF(AG202="","",VLOOKUP(AG202,'[1]シフト記号表（勤務時間帯）'!$C$6:$K$35,9,FALSE))</f>
        <v/>
      </c>
      <c r="AH203" s="629" t="str">
        <f>IF(AH202="","",VLOOKUP(AH202,'[1]シフト記号表（勤務時間帯）'!$C$6:$K$35,9,FALSE))</f>
        <v/>
      </c>
      <c r="AI203" s="629" t="str">
        <f>IF(AI202="","",VLOOKUP(AI202,'[1]シフト記号表（勤務時間帯）'!$C$6:$K$35,9,FALSE))</f>
        <v/>
      </c>
      <c r="AJ203" s="629" t="str">
        <f>IF(AJ202="","",VLOOKUP(AJ202,'[1]シフト記号表（勤務時間帯）'!$C$6:$K$35,9,FALSE))</f>
        <v/>
      </c>
      <c r="AK203" s="629" t="str">
        <f>IF(AK202="","",VLOOKUP(AK202,'[1]シフト記号表（勤務時間帯）'!$C$6:$K$35,9,FALSE))</f>
        <v/>
      </c>
      <c r="AL203" s="629" t="str">
        <f>IF(AL202="","",VLOOKUP(AL202,'[1]シフト記号表（勤務時間帯）'!$C$6:$K$35,9,FALSE))</f>
        <v/>
      </c>
      <c r="AM203" s="630" t="str">
        <f>IF(AM202="","",VLOOKUP(AM202,'[1]シフト記号表（勤務時間帯）'!$C$6:$K$35,9,FALSE))</f>
        <v/>
      </c>
      <c r="AN203" s="628" t="str">
        <f>IF(AN202="","",VLOOKUP(AN202,'[1]シフト記号表（勤務時間帯）'!$C$6:$K$35,9,FALSE))</f>
        <v/>
      </c>
      <c r="AO203" s="629" t="str">
        <f>IF(AO202="","",VLOOKUP(AO202,'[1]シフト記号表（勤務時間帯）'!$C$6:$K$35,9,FALSE))</f>
        <v/>
      </c>
      <c r="AP203" s="629" t="str">
        <f>IF(AP202="","",VLOOKUP(AP202,'[1]シフト記号表（勤務時間帯）'!$C$6:$K$35,9,FALSE))</f>
        <v/>
      </c>
      <c r="AQ203" s="629" t="str">
        <f>IF(AQ202="","",VLOOKUP(AQ202,'[1]シフト記号表（勤務時間帯）'!$C$6:$K$35,9,FALSE))</f>
        <v/>
      </c>
      <c r="AR203" s="629" t="str">
        <f>IF(AR202="","",VLOOKUP(AR202,'[1]シフト記号表（勤務時間帯）'!$C$6:$K$35,9,FALSE))</f>
        <v/>
      </c>
      <c r="AS203" s="629" t="str">
        <f>IF(AS202="","",VLOOKUP(AS202,'[1]シフト記号表（勤務時間帯）'!$C$6:$K$35,9,FALSE))</f>
        <v/>
      </c>
      <c r="AT203" s="630" t="str">
        <f>IF(AT202="","",VLOOKUP(AT202,'[1]シフト記号表（勤務時間帯）'!$C$6:$K$35,9,FALSE))</f>
        <v/>
      </c>
      <c r="AU203" s="628" t="str">
        <f>IF(AU202="","",VLOOKUP(AU202,'[1]シフト記号表（勤務時間帯）'!$C$6:$K$35,9,FALSE))</f>
        <v/>
      </c>
      <c r="AV203" s="629" t="str">
        <f>IF(AV202="","",VLOOKUP(AV202,'[1]シフト記号表（勤務時間帯）'!$C$6:$K$35,9,FALSE))</f>
        <v/>
      </c>
      <c r="AW203" s="629" t="str">
        <f>IF(AW202="","",VLOOKUP(AW202,'[1]シフト記号表（勤務時間帯）'!$C$6:$K$35,9,FALSE))</f>
        <v/>
      </c>
      <c r="AX203" s="1820">
        <f>IF($BB$3="４週",SUM(S203:AT203),IF($BB$3="暦月",SUM(S203:AW203),""))</f>
        <v>0</v>
      </c>
      <c r="AY203" s="1821"/>
      <c r="AZ203" s="1822">
        <f>IF($BB$3="４週",AX203/4,IF($BB$3="暦月",'勤務体制（100名）'!AX203/('勤務体制（100名）'!$BB$8/7),""))</f>
        <v>0</v>
      </c>
      <c r="BA203" s="1823"/>
      <c r="BB203" s="1877"/>
      <c r="BC203" s="1772"/>
      <c r="BD203" s="1772"/>
      <c r="BE203" s="1772"/>
      <c r="BF203" s="1773"/>
    </row>
    <row r="204" spans="2:58" ht="20.25" customHeight="1" x14ac:dyDescent="0.2">
      <c r="B204" s="1750"/>
      <c r="C204" s="1859"/>
      <c r="D204" s="1860"/>
      <c r="E204" s="1861"/>
      <c r="F204" s="693">
        <f>C202</f>
        <v>0</v>
      </c>
      <c r="G204" s="1835"/>
      <c r="H204" s="1765"/>
      <c r="I204" s="1766"/>
      <c r="J204" s="1766"/>
      <c r="K204" s="1767"/>
      <c r="L204" s="1840"/>
      <c r="M204" s="1841"/>
      <c r="N204" s="1841"/>
      <c r="O204" s="1842"/>
      <c r="P204" s="1824" t="s">
        <v>1137</v>
      </c>
      <c r="Q204" s="1825"/>
      <c r="R204" s="1826"/>
      <c r="S204" s="632" t="str">
        <f>IF(S202="","",VLOOKUP(S202,'[1]シフト記号表（勤務時間帯）'!$C$6:$U$35,19,FALSE))</f>
        <v/>
      </c>
      <c r="T204" s="633" t="str">
        <f>IF(T202="","",VLOOKUP(T202,'[1]シフト記号表（勤務時間帯）'!$C$6:$U$35,19,FALSE))</f>
        <v/>
      </c>
      <c r="U204" s="633" t="str">
        <f>IF(U202="","",VLOOKUP(U202,'[1]シフト記号表（勤務時間帯）'!$C$6:$U$35,19,FALSE))</f>
        <v/>
      </c>
      <c r="V204" s="633" t="str">
        <f>IF(V202="","",VLOOKUP(V202,'[1]シフト記号表（勤務時間帯）'!$C$6:$U$35,19,FALSE))</f>
        <v/>
      </c>
      <c r="W204" s="633" t="str">
        <f>IF(W202="","",VLOOKUP(W202,'[1]シフト記号表（勤務時間帯）'!$C$6:$U$35,19,FALSE))</f>
        <v/>
      </c>
      <c r="X204" s="633" t="str">
        <f>IF(X202="","",VLOOKUP(X202,'[1]シフト記号表（勤務時間帯）'!$C$6:$U$35,19,FALSE))</f>
        <v/>
      </c>
      <c r="Y204" s="634" t="str">
        <f>IF(Y202="","",VLOOKUP(Y202,'[1]シフト記号表（勤務時間帯）'!$C$6:$U$35,19,FALSE))</f>
        <v/>
      </c>
      <c r="Z204" s="632" t="str">
        <f>IF(Z202="","",VLOOKUP(Z202,'[1]シフト記号表（勤務時間帯）'!$C$6:$U$35,19,FALSE))</f>
        <v/>
      </c>
      <c r="AA204" s="633" t="str">
        <f>IF(AA202="","",VLOOKUP(AA202,'[1]シフト記号表（勤務時間帯）'!$C$6:$U$35,19,FALSE))</f>
        <v/>
      </c>
      <c r="AB204" s="633" t="str">
        <f>IF(AB202="","",VLOOKUP(AB202,'[1]シフト記号表（勤務時間帯）'!$C$6:$U$35,19,FALSE))</f>
        <v/>
      </c>
      <c r="AC204" s="633" t="str">
        <f>IF(AC202="","",VLOOKUP(AC202,'[1]シフト記号表（勤務時間帯）'!$C$6:$U$35,19,FALSE))</f>
        <v/>
      </c>
      <c r="AD204" s="633" t="str">
        <f>IF(AD202="","",VLOOKUP(AD202,'[1]シフト記号表（勤務時間帯）'!$C$6:$U$35,19,FALSE))</f>
        <v/>
      </c>
      <c r="AE204" s="633" t="str">
        <f>IF(AE202="","",VLOOKUP(AE202,'[1]シフト記号表（勤務時間帯）'!$C$6:$U$35,19,FALSE))</f>
        <v/>
      </c>
      <c r="AF204" s="634" t="str">
        <f>IF(AF202="","",VLOOKUP(AF202,'[1]シフト記号表（勤務時間帯）'!$C$6:$U$35,19,FALSE))</f>
        <v/>
      </c>
      <c r="AG204" s="632" t="str">
        <f>IF(AG202="","",VLOOKUP(AG202,'[1]シフト記号表（勤務時間帯）'!$C$6:$U$35,19,FALSE))</f>
        <v/>
      </c>
      <c r="AH204" s="633" t="str">
        <f>IF(AH202="","",VLOOKUP(AH202,'[1]シフト記号表（勤務時間帯）'!$C$6:$U$35,19,FALSE))</f>
        <v/>
      </c>
      <c r="AI204" s="633" t="str">
        <f>IF(AI202="","",VLOOKUP(AI202,'[1]シフト記号表（勤務時間帯）'!$C$6:$U$35,19,FALSE))</f>
        <v/>
      </c>
      <c r="AJ204" s="633" t="str">
        <f>IF(AJ202="","",VLOOKUP(AJ202,'[1]シフト記号表（勤務時間帯）'!$C$6:$U$35,19,FALSE))</f>
        <v/>
      </c>
      <c r="AK204" s="633" t="str">
        <f>IF(AK202="","",VLOOKUP(AK202,'[1]シフト記号表（勤務時間帯）'!$C$6:$U$35,19,FALSE))</f>
        <v/>
      </c>
      <c r="AL204" s="633" t="str">
        <f>IF(AL202="","",VLOOKUP(AL202,'[1]シフト記号表（勤務時間帯）'!$C$6:$U$35,19,FALSE))</f>
        <v/>
      </c>
      <c r="AM204" s="634" t="str">
        <f>IF(AM202="","",VLOOKUP(AM202,'[1]シフト記号表（勤務時間帯）'!$C$6:$U$35,19,FALSE))</f>
        <v/>
      </c>
      <c r="AN204" s="632" t="str">
        <f>IF(AN202="","",VLOOKUP(AN202,'[1]シフト記号表（勤務時間帯）'!$C$6:$U$35,19,FALSE))</f>
        <v/>
      </c>
      <c r="AO204" s="633" t="str">
        <f>IF(AO202="","",VLOOKUP(AO202,'[1]シフト記号表（勤務時間帯）'!$C$6:$U$35,19,FALSE))</f>
        <v/>
      </c>
      <c r="AP204" s="633" t="str">
        <f>IF(AP202="","",VLOOKUP(AP202,'[1]シフト記号表（勤務時間帯）'!$C$6:$U$35,19,FALSE))</f>
        <v/>
      </c>
      <c r="AQ204" s="633" t="str">
        <f>IF(AQ202="","",VLOOKUP(AQ202,'[1]シフト記号表（勤務時間帯）'!$C$6:$U$35,19,FALSE))</f>
        <v/>
      </c>
      <c r="AR204" s="633" t="str">
        <f>IF(AR202="","",VLOOKUP(AR202,'[1]シフト記号表（勤務時間帯）'!$C$6:$U$35,19,FALSE))</f>
        <v/>
      </c>
      <c r="AS204" s="633" t="str">
        <f>IF(AS202="","",VLOOKUP(AS202,'[1]シフト記号表（勤務時間帯）'!$C$6:$U$35,19,FALSE))</f>
        <v/>
      </c>
      <c r="AT204" s="634" t="str">
        <f>IF(AT202="","",VLOOKUP(AT202,'[1]シフト記号表（勤務時間帯）'!$C$6:$U$35,19,FALSE))</f>
        <v/>
      </c>
      <c r="AU204" s="632" t="str">
        <f>IF(AU202="","",VLOOKUP(AU202,'[1]シフト記号表（勤務時間帯）'!$C$6:$U$35,19,FALSE))</f>
        <v/>
      </c>
      <c r="AV204" s="633" t="str">
        <f>IF(AV202="","",VLOOKUP(AV202,'[1]シフト記号表（勤務時間帯）'!$C$6:$U$35,19,FALSE))</f>
        <v/>
      </c>
      <c r="AW204" s="633" t="str">
        <f>IF(AW202="","",VLOOKUP(AW202,'[1]シフト記号表（勤務時間帯）'!$C$6:$U$35,19,FALSE))</f>
        <v/>
      </c>
      <c r="AX204" s="1827">
        <f>IF($BB$3="４週",SUM(S204:AT204),IF($BB$3="暦月",SUM(S204:AW204),""))</f>
        <v>0</v>
      </c>
      <c r="AY204" s="1828"/>
      <c r="AZ204" s="1829">
        <f>IF($BB$3="４週",AX204/4,IF($BB$3="暦月",'勤務体制（100名）'!AX204/('勤務体制（100名）'!$BB$8/7),""))</f>
        <v>0</v>
      </c>
      <c r="BA204" s="1830"/>
      <c r="BB204" s="1878"/>
      <c r="BC204" s="1841"/>
      <c r="BD204" s="1841"/>
      <c r="BE204" s="1841"/>
      <c r="BF204" s="1842"/>
    </row>
    <row r="205" spans="2:58" ht="20.25" customHeight="1" x14ac:dyDescent="0.2">
      <c r="B205" s="1750">
        <f>B202+1</f>
        <v>62</v>
      </c>
      <c r="C205" s="1853"/>
      <c r="D205" s="1854"/>
      <c r="E205" s="1855"/>
      <c r="F205" s="635"/>
      <c r="G205" s="1834"/>
      <c r="H205" s="1836"/>
      <c r="I205" s="1766"/>
      <c r="J205" s="1766"/>
      <c r="K205" s="1767"/>
      <c r="L205" s="1837"/>
      <c r="M205" s="1838"/>
      <c r="N205" s="1838"/>
      <c r="O205" s="1839"/>
      <c r="P205" s="1843" t="s">
        <v>1135</v>
      </c>
      <c r="Q205" s="1844"/>
      <c r="R205" s="1845"/>
      <c r="S205" s="690"/>
      <c r="T205" s="691"/>
      <c r="U205" s="691"/>
      <c r="V205" s="691"/>
      <c r="W205" s="691"/>
      <c r="X205" s="691"/>
      <c r="Y205" s="692"/>
      <c r="Z205" s="690"/>
      <c r="AA205" s="691"/>
      <c r="AB205" s="691"/>
      <c r="AC205" s="691"/>
      <c r="AD205" s="691"/>
      <c r="AE205" s="691"/>
      <c r="AF205" s="692"/>
      <c r="AG205" s="690"/>
      <c r="AH205" s="691"/>
      <c r="AI205" s="691"/>
      <c r="AJ205" s="691"/>
      <c r="AK205" s="691"/>
      <c r="AL205" s="691"/>
      <c r="AM205" s="692"/>
      <c r="AN205" s="690"/>
      <c r="AO205" s="691"/>
      <c r="AP205" s="691"/>
      <c r="AQ205" s="691"/>
      <c r="AR205" s="691"/>
      <c r="AS205" s="691"/>
      <c r="AT205" s="692"/>
      <c r="AU205" s="690"/>
      <c r="AV205" s="691"/>
      <c r="AW205" s="691"/>
      <c r="AX205" s="1915"/>
      <c r="AY205" s="1916"/>
      <c r="AZ205" s="1917"/>
      <c r="BA205" s="1918"/>
      <c r="BB205" s="1876"/>
      <c r="BC205" s="1838"/>
      <c r="BD205" s="1838"/>
      <c r="BE205" s="1838"/>
      <c r="BF205" s="1839"/>
    </row>
    <row r="206" spans="2:58" ht="20.25" customHeight="1" x14ac:dyDescent="0.2">
      <c r="B206" s="1750"/>
      <c r="C206" s="1856"/>
      <c r="D206" s="1857"/>
      <c r="E206" s="1858"/>
      <c r="F206" s="627"/>
      <c r="G206" s="1761"/>
      <c r="H206" s="1765"/>
      <c r="I206" s="1766"/>
      <c r="J206" s="1766"/>
      <c r="K206" s="1767"/>
      <c r="L206" s="1771"/>
      <c r="M206" s="1772"/>
      <c r="N206" s="1772"/>
      <c r="O206" s="1773"/>
      <c r="P206" s="1817" t="s">
        <v>1136</v>
      </c>
      <c r="Q206" s="1818"/>
      <c r="R206" s="1819"/>
      <c r="S206" s="628" t="str">
        <f>IF(S205="","",VLOOKUP(S205,'[1]シフト記号表（勤務時間帯）'!$C$6:$K$35,9,FALSE))</f>
        <v/>
      </c>
      <c r="T206" s="629" t="str">
        <f>IF(T205="","",VLOOKUP(T205,'[1]シフト記号表（勤務時間帯）'!$C$6:$K$35,9,FALSE))</f>
        <v/>
      </c>
      <c r="U206" s="629" t="str">
        <f>IF(U205="","",VLOOKUP(U205,'[1]シフト記号表（勤務時間帯）'!$C$6:$K$35,9,FALSE))</f>
        <v/>
      </c>
      <c r="V206" s="629" t="str">
        <f>IF(V205="","",VLOOKUP(V205,'[1]シフト記号表（勤務時間帯）'!$C$6:$K$35,9,FALSE))</f>
        <v/>
      </c>
      <c r="W206" s="629" t="str">
        <f>IF(W205="","",VLOOKUP(W205,'[1]シフト記号表（勤務時間帯）'!$C$6:$K$35,9,FALSE))</f>
        <v/>
      </c>
      <c r="X206" s="629" t="str">
        <f>IF(X205="","",VLOOKUP(X205,'[1]シフト記号表（勤務時間帯）'!$C$6:$K$35,9,FALSE))</f>
        <v/>
      </c>
      <c r="Y206" s="630" t="str">
        <f>IF(Y205="","",VLOOKUP(Y205,'[1]シフト記号表（勤務時間帯）'!$C$6:$K$35,9,FALSE))</f>
        <v/>
      </c>
      <c r="Z206" s="628" t="str">
        <f>IF(Z205="","",VLOOKUP(Z205,'[1]シフト記号表（勤務時間帯）'!$C$6:$K$35,9,FALSE))</f>
        <v/>
      </c>
      <c r="AA206" s="629" t="str">
        <f>IF(AA205="","",VLOOKUP(AA205,'[1]シフト記号表（勤務時間帯）'!$C$6:$K$35,9,FALSE))</f>
        <v/>
      </c>
      <c r="AB206" s="629" t="str">
        <f>IF(AB205="","",VLOOKUP(AB205,'[1]シフト記号表（勤務時間帯）'!$C$6:$K$35,9,FALSE))</f>
        <v/>
      </c>
      <c r="AC206" s="629" t="str">
        <f>IF(AC205="","",VLOOKUP(AC205,'[1]シフト記号表（勤務時間帯）'!$C$6:$K$35,9,FALSE))</f>
        <v/>
      </c>
      <c r="AD206" s="629" t="str">
        <f>IF(AD205="","",VLOOKUP(AD205,'[1]シフト記号表（勤務時間帯）'!$C$6:$K$35,9,FALSE))</f>
        <v/>
      </c>
      <c r="AE206" s="629" t="str">
        <f>IF(AE205="","",VLOOKUP(AE205,'[1]シフト記号表（勤務時間帯）'!$C$6:$K$35,9,FALSE))</f>
        <v/>
      </c>
      <c r="AF206" s="630" t="str">
        <f>IF(AF205="","",VLOOKUP(AF205,'[1]シフト記号表（勤務時間帯）'!$C$6:$K$35,9,FALSE))</f>
        <v/>
      </c>
      <c r="AG206" s="628" t="str">
        <f>IF(AG205="","",VLOOKUP(AG205,'[1]シフト記号表（勤務時間帯）'!$C$6:$K$35,9,FALSE))</f>
        <v/>
      </c>
      <c r="AH206" s="629" t="str">
        <f>IF(AH205="","",VLOOKUP(AH205,'[1]シフト記号表（勤務時間帯）'!$C$6:$K$35,9,FALSE))</f>
        <v/>
      </c>
      <c r="AI206" s="629" t="str">
        <f>IF(AI205="","",VLOOKUP(AI205,'[1]シフト記号表（勤務時間帯）'!$C$6:$K$35,9,FALSE))</f>
        <v/>
      </c>
      <c r="AJ206" s="629" t="str">
        <f>IF(AJ205="","",VLOOKUP(AJ205,'[1]シフト記号表（勤務時間帯）'!$C$6:$K$35,9,FALSE))</f>
        <v/>
      </c>
      <c r="AK206" s="629" t="str">
        <f>IF(AK205="","",VLOOKUP(AK205,'[1]シフト記号表（勤務時間帯）'!$C$6:$K$35,9,FALSE))</f>
        <v/>
      </c>
      <c r="AL206" s="629" t="str">
        <f>IF(AL205="","",VLOOKUP(AL205,'[1]シフト記号表（勤務時間帯）'!$C$6:$K$35,9,FALSE))</f>
        <v/>
      </c>
      <c r="AM206" s="630" t="str">
        <f>IF(AM205="","",VLOOKUP(AM205,'[1]シフト記号表（勤務時間帯）'!$C$6:$K$35,9,FALSE))</f>
        <v/>
      </c>
      <c r="AN206" s="628" t="str">
        <f>IF(AN205="","",VLOOKUP(AN205,'[1]シフト記号表（勤務時間帯）'!$C$6:$K$35,9,FALSE))</f>
        <v/>
      </c>
      <c r="AO206" s="629" t="str">
        <f>IF(AO205="","",VLOOKUP(AO205,'[1]シフト記号表（勤務時間帯）'!$C$6:$K$35,9,FALSE))</f>
        <v/>
      </c>
      <c r="AP206" s="629" t="str">
        <f>IF(AP205="","",VLOOKUP(AP205,'[1]シフト記号表（勤務時間帯）'!$C$6:$K$35,9,FALSE))</f>
        <v/>
      </c>
      <c r="AQ206" s="629" t="str">
        <f>IF(AQ205="","",VLOOKUP(AQ205,'[1]シフト記号表（勤務時間帯）'!$C$6:$K$35,9,FALSE))</f>
        <v/>
      </c>
      <c r="AR206" s="629" t="str">
        <f>IF(AR205="","",VLOOKUP(AR205,'[1]シフト記号表（勤務時間帯）'!$C$6:$K$35,9,FALSE))</f>
        <v/>
      </c>
      <c r="AS206" s="629" t="str">
        <f>IF(AS205="","",VLOOKUP(AS205,'[1]シフト記号表（勤務時間帯）'!$C$6:$K$35,9,FALSE))</f>
        <v/>
      </c>
      <c r="AT206" s="630" t="str">
        <f>IF(AT205="","",VLOOKUP(AT205,'[1]シフト記号表（勤務時間帯）'!$C$6:$K$35,9,FALSE))</f>
        <v/>
      </c>
      <c r="AU206" s="628" t="str">
        <f>IF(AU205="","",VLOOKUP(AU205,'[1]シフト記号表（勤務時間帯）'!$C$6:$K$35,9,FALSE))</f>
        <v/>
      </c>
      <c r="AV206" s="629" t="str">
        <f>IF(AV205="","",VLOOKUP(AV205,'[1]シフト記号表（勤務時間帯）'!$C$6:$K$35,9,FALSE))</f>
        <v/>
      </c>
      <c r="AW206" s="629" t="str">
        <f>IF(AW205="","",VLOOKUP(AW205,'[1]シフト記号表（勤務時間帯）'!$C$6:$K$35,9,FALSE))</f>
        <v/>
      </c>
      <c r="AX206" s="1820">
        <f>IF($BB$3="４週",SUM(S206:AT206),IF($BB$3="暦月",SUM(S206:AW206),""))</f>
        <v>0</v>
      </c>
      <c r="AY206" s="1821"/>
      <c r="AZ206" s="1822">
        <f>IF($BB$3="４週",AX206/4,IF($BB$3="暦月",'勤務体制（100名）'!AX206/('勤務体制（100名）'!$BB$8/7),""))</f>
        <v>0</v>
      </c>
      <c r="BA206" s="1823"/>
      <c r="BB206" s="1877"/>
      <c r="BC206" s="1772"/>
      <c r="BD206" s="1772"/>
      <c r="BE206" s="1772"/>
      <c r="BF206" s="1773"/>
    </row>
    <row r="207" spans="2:58" ht="20.25" customHeight="1" x14ac:dyDescent="0.2">
      <c r="B207" s="1750"/>
      <c r="C207" s="1859"/>
      <c r="D207" s="1860"/>
      <c r="E207" s="1861"/>
      <c r="F207" s="693">
        <f>C205</f>
        <v>0</v>
      </c>
      <c r="G207" s="1835"/>
      <c r="H207" s="1765"/>
      <c r="I207" s="1766"/>
      <c r="J207" s="1766"/>
      <c r="K207" s="1767"/>
      <c r="L207" s="1840"/>
      <c r="M207" s="1841"/>
      <c r="N207" s="1841"/>
      <c r="O207" s="1842"/>
      <c r="P207" s="1824" t="s">
        <v>1137</v>
      </c>
      <c r="Q207" s="1825"/>
      <c r="R207" s="1826"/>
      <c r="S207" s="632" t="str">
        <f>IF(S205="","",VLOOKUP(S205,'[1]シフト記号表（勤務時間帯）'!$C$6:$U$35,19,FALSE))</f>
        <v/>
      </c>
      <c r="T207" s="633" t="str">
        <f>IF(T205="","",VLOOKUP(T205,'[1]シフト記号表（勤務時間帯）'!$C$6:$U$35,19,FALSE))</f>
        <v/>
      </c>
      <c r="U207" s="633" t="str">
        <f>IF(U205="","",VLOOKUP(U205,'[1]シフト記号表（勤務時間帯）'!$C$6:$U$35,19,FALSE))</f>
        <v/>
      </c>
      <c r="V207" s="633" t="str">
        <f>IF(V205="","",VLOOKUP(V205,'[1]シフト記号表（勤務時間帯）'!$C$6:$U$35,19,FALSE))</f>
        <v/>
      </c>
      <c r="W207" s="633" t="str">
        <f>IF(W205="","",VLOOKUP(W205,'[1]シフト記号表（勤務時間帯）'!$C$6:$U$35,19,FALSE))</f>
        <v/>
      </c>
      <c r="X207" s="633" t="str">
        <f>IF(X205="","",VLOOKUP(X205,'[1]シフト記号表（勤務時間帯）'!$C$6:$U$35,19,FALSE))</f>
        <v/>
      </c>
      <c r="Y207" s="634" t="str">
        <f>IF(Y205="","",VLOOKUP(Y205,'[1]シフト記号表（勤務時間帯）'!$C$6:$U$35,19,FALSE))</f>
        <v/>
      </c>
      <c r="Z207" s="632" t="str">
        <f>IF(Z205="","",VLOOKUP(Z205,'[1]シフト記号表（勤務時間帯）'!$C$6:$U$35,19,FALSE))</f>
        <v/>
      </c>
      <c r="AA207" s="633" t="str">
        <f>IF(AA205="","",VLOOKUP(AA205,'[1]シフト記号表（勤務時間帯）'!$C$6:$U$35,19,FALSE))</f>
        <v/>
      </c>
      <c r="AB207" s="633" t="str">
        <f>IF(AB205="","",VLOOKUP(AB205,'[1]シフト記号表（勤務時間帯）'!$C$6:$U$35,19,FALSE))</f>
        <v/>
      </c>
      <c r="AC207" s="633" t="str">
        <f>IF(AC205="","",VLOOKUP(AC205,'[1]シフト記号表（勤務時間帯）'!$C$6:$U$35,19,FALSE))</f>
        <v/>
      </c>
      <c r="AD207" s="633" t="str">
        <f>IF(AD205="","",VLOOKUP(AD205,'[1]シフト記号表（勤務時間帯）'!$C$6:$U$35,19,FALSE))</f>
        <v/>
      </c>
      <c r="AE207" s="633" t="str">
        <f>IF(AE205="","",VLOOKUP(AE205,'[1]シフト記号表（勤務時間帯）'!$C$6:$U$35,19,FALSE))</f>
        <v/>
      </c>
      <c r="AF207" s="634" t="str">
        <f>IF(AF205="","",VLOOKUP(AF205,'[1]シフト記号表（勤務時間帯）'!$C$6:$U$35,19,FALSE))</f>
        <v/>
      </c>
      <c r="AG207" s="632" t="str">
        <f>IF(AG205="","",VLOOKUP(AG205,'[1]シフト記号表（勤務時間帯）'!$C$6:$U$35,19,FALSE))</f>
        <v/>
      </c>
      <c r="AH207" s="633" t="str">
        <f>IF(AH205="","",VLOOKUP(AH205,'[1]シフト記号表（勤務時間帯）'!$C$6:$U$35,19,FALSE))</f>
        <v/>
      </c>
      <c r="AI207" s="633" t="str">
        <f>IF(AI205="","",VLOOKUP(AI205,'[1]シフト記号表（勤務時間帯）'!$C$6:$U$35,19,FALSE))</f>
        <v/>
      </c>
      <c r="AJ207" s="633" t="str">
        <f>IF(AJ205="","",VLOOKUP(AJ205,'[1]シフト記号表（勤務時間帯）'!$C$6:$U$35,19,FALSE))</f>
        <v/>
      </c>
      <c r="AK207" s="633" t="str">
        <f>IF(AK205="","",VLOOKUP(AK205,'[1]シフト記号表（勤務時間帯）'!$C$6:$U$35,19,FALSE))</f>
        <v/>
      </c>
      <c r="AL207" s="633" t="str">
        <f>IF(AL205="","",VLOOKUP(AL205,'[1]シフト記号表（勤務時間帯）'!$C$6:$U$35,19,FALSE))</f>
        <v/>
      </c>
      <c r="AM207" s="634" t="str">
        <f>IF(AM205="","",VLOOKUP(AM205,'[1]シフト記号表（勤務時間帯）'!$C$6:$U$35,19,FALSE))</f>
        <v/>
      </c>
      <c r="AN207" s="632" t="str">
        <f>IF(AN205="","",VLOOKUP(AN205,'[1]シフト記号表（勤務時間帯）'!$C$6:$U$35,19,FALSE))</f>
        <v/>
      </c>
      <c r="AO207" s="633" t="str">
        <f>IF(AO205="","",VLOOKUP(AO205,'[1]シフト記号表（勤務時間帯）'!$C$6:$U$35,19,FALSE))</f>
        <v/>
      </c>
      <c r="AP207" s="633" t="str">
        <f>IF(AP205="","",VLOOKUP(AP205,'[1]シフト記号表（勤務時間帯）'!$C$6:$U$35,19,FALSE))</f>
        <v/>
      </c>
      <c r="AQ207" s="633" t="str">
        <f>IF(AQ205="","",VLOOKUP(AQ205,'[1]シフト記号表（勤務時間帯）'!$C$6:$U$35,19,FALSE))</f>
        <v/>
      </c>
      <c r="AR207" s="633" t="str">
        <f>IF(AR205="","",VLOOKUP(AR205,'[1]シフト記号表（勤務時間帯）'!$C$6:$U$35,19,FALSE))</f>
        <v/>
      </c>
      <c r="AS207" s="633" t="str">
        <f>IF(AS205="","",VLOOKUP(AS205,'[1]シフト記号表（勤務時間帯）'!$C$6:$U$35,19,FALSE))</f>
        <v/>
      </c>
      <c r="AT207" s="634" t="str">
        <f>IF(AT205="","",VLOOKUP(AT205,'[1]シフト記号表（勤務時間帯）'!$C$6:$U$35,19,FALSE))</f>
        <v/>
      </c>
      <c r="AU207" s="632" t="str">
        <f>IF(AU205="","",VLOOKUP(AU205,'[1]シフト記号表（勤務時間帯）'!$C$6:$U$35,19,FALSE))</f>
        <v/>
      </c>
      <c r="AV207" s="633" t="str">
        <f>IF(AV205="","",VLOOKUP(AV205,'[1]シフト記号表（勤務時間帯）'!$C$6:$U$35,19,FALSE))</f>
        <v/>
      </c>
      <c r="AW207" s="633" t="str">
        <f>IF(AW205="","",VLOOKUP(AW205,'[1]シフト記号表（勤務時間帯）'!$C$6:$U$35,19,FALSE))</f>
        <v/>
      </c>
      <c r="AX207" s="1827">
        <f>IF($BB$3="４週",SUM(S207:AT207),IF($BB$3="暦月",SUM(S207:AW207),""))</f>
        <v>0</v>
      </c>
      <c r="AY207" s="1828"/>
      <c r="AZ207" s="1829">
        <f>IF($BB$3="４週",AX207/4,IF($BB$3="暦月",'勤務体制（100名）'!AX207/('勤務体制（100名）'!$BB$8/7),""))</f>
        <v>0</v>
      </c>
      <c r="BA207" s="1830"/>
      <c r="BB207" s="1878"/>
      <c r="BC207" s="1841"/>
      <c r="BD207" s="1841"/>
      <c r="BE207" s="1841"/>
      <c r="BF207" s="1842"/>
    </row>
    <row r="208" spans="2:58" ht="20.25" customHeight="1" x14ac:dyDescent="0.2">
      <c r="B208" s="1750">
        <f>B205+1</f>
        <v>63</v>
      </c>
      <c r="C208" s="1853"/>
      <c r="D208" s="1854"/>
      <c r="E208" s="1855"/>
      <c r="F208" s="635"/>
      <c r="G208" s="1834"/>
      <c r="H208" s="1836"/>
      <c r="I208" s="1766"/>
      <c r="J208" s="1766"/>
      <c r="K208" s="1767"/>
      <c r="L208" s="1837"/>
      <c r="M208" s="1838"/>
      <c r="N208" s="1838"/>
      <c r="O208" s="1839"/>
      <c r="P208" s="1843" t="s">
        <v>1135</v>
      </c>
      <c r="Q208" s="1844"/>
      <c r="R208" s="1845"/>
      <c r="S208" s="690"/>
      <c r="T208" s="691"/>
      <c r="U208" s="691"/>
      <c r="V208" s="691"/>
      <c r="W208" s="691"/>
      <c r="X208" s="691"/>
      <c r="Y208" s="692"/>
      <c r="Z208" s="690"/>
      <c r="AA208" s="691"/>
      <c r="AB208" s="691"/>
      <c r="AC208" s="691"/>
      <c r="AD208" s="691"/>
      <c r="AE208" s="691"/>
      <c r="AF208" s="692"/>
      <c r="AG208" s="690"/>
      <c r="AH208" s="691"/>
      <c r="AI208" s="691"/>
      <c r="AJ208" s="691"/>
      <c r="AK208" s="691"/>
      <c r="AL208" s="691"/>
      <c r="AM208" s="692"/>
      <c r="AN208" s="690"/>
      <c r="AO208" s="691"/>
      <c r="AP208" s="691"/>
      <c r="AQ208" s="691"/>
      <c r="AR208" s="691"/>
      <c r="AS208" s="691"/>
      <c r="AT208" s="692"/>
      <c r="AU208" s="690"/>
      <c r="AV208" s="691"/>
      <c r="AW208" s="691"/>
      <c r="AX208" s="1915"/>
      <c r="AY208" s="1916"/>
      <c r="AZ208" s="1917"/>
      <c r="BA208" s="1918"/>
      <c r="BB208" s="1876"/>
      <c r="BC208" s="1838"/>
      <c r="BD208" s="1838"/>
      <c r="BE208" s="1838"/>
      <c r="BF208" s="1839"/>
    </row>
    <row r="209" spans="2:58" ht="20.25" customHeight="1" x14ac:dyDescent="0.2">
      <c r="B209" s="1750"/>
      <c r="C209" s="1856"/>
      <c r="D209" s="1857"/>
      <c r="E209" s="1858"/>
      <c r="F209" s="627"/>
      <c r="G209" s="1761"/>
      <c r="H209" s="1765"/>
      <c r="I209" s="1766"/>
      <c r="J209" s="1766"/>
      <c r="K209" s="1767"/>
      <c r="L209" s="1771"/>
      <c r="M209" s="1772"/>
      <c r="N209" s="1772"/>
      <c r="O209" s="1773"/>
      <c r="P209" s="1817" t="s">
        <v>1136</v>
      </c>
      <c r="Q209" s="1818"/>
      <c r="R209" s="1819"/>
      <c r="S209" s="628" t="str">
        <f>IF(S208="","",VLOOKUP(S208,'[1]シフト記号表（勤務時間帯）'!$C$6:$K$35,9,FALSE))</f>
        <v/>
      </c>
      <c r="T209" s="629" t="str">
        <f>IF(T208="","",VLOOKUP(T208,'[1]シフト記号表（勤務時間帯）'!$C$6:$K$35,9,FALSE))</f>
        <v/>
      </c>
      <c r="U209" s="629" t="str">
        <f>IF(U208="","",VLOOKUP(U208,'[1]シフト記号表（勤務時間帯）'!$C$6:$K$35,9,FALSE))</f>
        <v/>
      </c>
      <c r="V209" s="629" t="str">
        <f>IF(V208="","",VLOOKUP(V208,'[1]シフト記号表（勤務時間帯）'!$C$6:$K$35,9,FALSE))</f>
        <v/>
      </c>
      <c r="W209" s="629" t="str">
        <f>IF(W208="","",VLOOKUP(W208,'[1]シフト記号表（勤務時間帯）'!$C$6:$K$35,9,FALSE))</f>
        <v/>
      </c>
      <c r="X209" s="629" t="str">
        <f>IF(X208="","",VLOOKUP(X208,'[1]シフト記号表（勤務時間帯）'!$C$6:$K$35,9,FALSE))</f>
        <v/>
      </c>
      <c r="Y209" s="630" t="str">
        <f>IF(Y208="","",VLOOKUP(Y208,'[1]シフト記号表（勤務時間帯）'!$C$6:$K$35,9,FALSE))</f>
        <v/>
      </c>
      <c r="Z209" s="628" t="str">
        <f>IF(Z208="","",VLOOKUP(Z208,'[1]シフト記号表（勤務時間帯）'!$C$6:$K$35,9,FALSE))</f>
        <v/>
      </c>
      <c r="AA209" s="629" t="str">
        <f>IF(AA208="","",VLOOKUP(AA208,'[1]シフト記号表（勤務時間帯）'!$C$6:$K$35,9,FALSE))</f>
        <v/>
      </c>
      <c r="AB209" s="629" t="str">
        <f>IF(AB208="","",VLOOKUP(AB208,'[1]シフト記号表（勤務時間帯）'!$C$6:$K$35,9,FALSE))</f>
        <v/>
      </c>
      <c r="AC209" s="629" t="str">
        <f>IF(AC208="","",VLOOKUP(AC208,'[1]シフト記号表（勤務時間帯）'!$C$6:$K$35,9,FALSE))</f>
        <v/>
      </c>
      <c r="AD209" s="629" t="str">
        <f>IF(AD208="","",VLOOKUP(AD208,'[1]シフト記号表（勤務時間帯）'!$C$6:$K$35,9,FALSE))</f>
        <v/>
      </c>
      <c r="AE209" s="629" t="str">
        <f>IF(AE208="","",VLOOKUP(AE208,'[1]シフト記号表（勤務時間帯）'!$C$6:$K$35,9,FALSE))</f>
        <v/>
      </c>
      <c r="AF209" s="630" t="str">
        <f>IF(AF208="","",VLOOKUP(AF208,'[1]シフト記号表（勤務時間帯）'!$C$6:$K$35,9,FALSE))</f>
        <v/>
      </c>
      <c r="AG209" s="628" t="str">
        <f>IF(AG208="","",VLOOKUP(AG208,'[1]シフト記号表（勤務時間帯）'!$C$6:$K$35,9,FALSE))</f>
        <v/>
      </c>
      <c r="AH209" s="629" t="str">
        <f>IF(AH208="","",VLOOKUP(AH208,'[1]シフト記号表（勤務時間帯）'!$C$6:$K$35,9,FALSE))</f>
        <v/>
      </c>
      <c r="AI209" s="629" t="str">
        <f>IF(AI208="","",VLOOKUP(AI208,'[1]シフト記号表（勤務時間帯）'!$C$6:$K$35,9,FALSE))</f>
        <v/>
      </c>
      <c r="AJ209" s="629" t="str">
        <f>IF(AJ208="","",VLOOKUP(AJ208,'[1]シフト記号表（勤務時間帯）'!$C$6:$K$35,9,FALSE))</f>
        <v/>
      </c>
      <c r="AK209" s="629" t="str">
        <f>IF(AK208="","",VLOOKUP(AK208,'[1]シフト記号表（勤務時間帯）'!$C$6:$K$35,9,FALSE))</f>
        <v/>
      </c>
      <c r="AL209" s="629" t="str">
        <f>IF(AL208="","",VLOOKUP(AL208,'[1]シフト記号表（勤務時間帯）'!$C$6:$K$35,9,FALSE))</f>
        <v/>
      </c>
      <c r="AM209" s="630" t="str">
        <f>IF(AM208="","",VLOOKUP(AM208,'[1]シフト記号表（勤務時間帯）'!$C$6:$K$35,9,FALSE))</f>
        <v/>
      </c>
      <c r="AN209" s="628" t="str">
        <f>IF(AN208="","",VLOOKUP(AN208,'[1]シフト記号表（勤務時間帯）'!$C$6:$K$35,9,FALSE))</f>
        <v/>
      </c>
      <c r="AO209" s="629" t="str">
        <f>IF(AO208="","",VLOOKUP(AO208,'[1]シフト記号表（勤務時間帯）'!$C$6:$K$35,9,FALSE))</f>
        <v/>
      </c>
      <c r="AP209" s="629" t="str">
        <f>IF(AP208="","",VLOOKUP(AP208,'[1]シフト記号表（勤務時間帯）'!$C$6:$K$35,9,FALSE))</f>
        <v/>
      </c>
      <c r="AQ209" s="629" t="str">
        <f>IF(AQ208="","",VLOOKUP(AQ208,'[1]シフト記号表（勤務時間帯）'!$C$6:$K$35,9,FALSE))</f>
        <v/>
      </c>
      <c r="AR209" s="629" t="str">
        <f>IF(AR208="","",VLOOKUP(AR208,'[1]シフト記号表（勤務時間帯）'!$C$6:$K$35,9,FALSE))</f>
        <v/>
      </c>
      <c r="AS209" s="629" t="str">
        <f>IF(AS208="","",VLOOKUP(AS208,'[1]シフト記号表（勤務時間帯）'!$C$6:$K$35,9,FALSE))</f>
        <v/>
      </c>
      <c r="AT209" s="630" t="str">
        <f>IF(AT208="","",VLOOKUP(AT208,'[1]シフト記号表（勤務時間帯）'!$C$6:$K$35,9,FALSE))</f>
        <v/>
      </c>
      <c r="AU209" s="628" t="str">
        <f>IF(AU208="","",VLOOKUP(AU208,'[1]シフト記号表（勤務時間帯）'!$C$6:$K$35,9,FALSE))</f>
        <v/>
      </c>
      <c r="AV209" s="629" t="str">
        <f>IF(AV208="","",VLOOKUP(AV208,'[1]シフト記号表（勤務時間帯）'!$C$6:$K$35,9,FALSE))</f>
        <v/>
      </c>
      <c r="AW209" s="629" t="str">
        <f>IF(AW208="","",VLOOKUP(AW208,'[1]シフト記号表（勤務時間帯）'!$C$6:$K$35,9,FALSE))</f>
        <v/>
      </c>
      <c r="AX209" s="1820">
        <f>IF($BB$3="４週",SUM(S209:AT209),IF($BB$3="暦月",SUM(S209:AW209),""))</f>
        <v>0</v>
      </c>
      <c r="AY209" s="1821"/>
      <c r="AZ209" s="1822">
        <f>IF($BB$3="４週",AX209/4,IF($BB$3="暦月",'勤務体制（100名）'!AX209/('勤務体制（100名）'!$BB$8/7),""))</f>
        <v>0</v>
      </c>
      <c r="BA209" s="1823"/>
      <c r="BB209" s="1877"/>
      <c r="BC209" s="1772"/>
      <c r="BD209" s="1772"/>
      <c r="BE209" s="1772"/>
      <c r="BF209" s="1773"/>
    </row>
    <row r="210" spans="2:58" ht="20.25" customHeight="1" x14ac:dyDescent="0.2">
      <c r="B210" s="1750"/>
      <c r="C210" s="1859"/>
      <c r="D210" s="1860"/>
      <c r="E210" s="1861"/>
      <c r="F210" s="693">
        <f>C208</f>
        <v>0</v>
      </c>
      <c r="G210" s="1835"/>
      <c r="H210" s="1765"/>
      <c r="I210" s="1766"/>
      <c r="J210" s="1766"/>
      <c r="K210" s="1767"/>
      <c r="L210" s="1840"/>
      <c r="M210" s="1841"/>
      <c r="N210" s="1841"/>
      <c r="O210" s="1842"/>
      <c r="P210" s="1824" t="s">
        <v>1137</v>
      </c>
      <c r="Q210" s="1825"/>
      <c r="R210" s="1826"/>
      <c r="S210" s="632" t="str">
        <f>IF(S208="","",VLOOKUP(S208,'[1]シフト記号表（勤務時間帯）'!$C$6:$U$35,19,FALSE))</f>
        <v/>
      </c>
      <c r="T210" s="633" t="str">
        <f>IF(T208="","",VLOOKUP(T208,'[1]シフト記号表（勤務時間帯）'!$C$6:$U$35,19,FALSE))</f>
        <v/>
      </c>
      <c r="U210" s="633" t="str">
        <f>IF(U208="","",VLOOKUP(U208,'[1]シフト記号表（勤務時間帯）'!$C$6:$U$35,19,FALSE))</f>
        <v/>
      </c>
      <c r="V210" s="633" t="str">
        <f>IF(V208="","",VLOOKUP(V208,'[1]シフト記号表（勤務時間帯）'!$C$6:$U$35,19,FALSE))</f>
        <v/>
      </c>
      <c r="W210" s="633" t="str">
        <f>IF(W208="","",VLOOKUP(W208,'[1]シフト記号表（勤務時間帯）'!$C$6:$U$35,19,FALSE))</f>
        <v/>
      </c>
      <c r="X210" s="633" t="str">
        <f>IF(X208="","",VLOOKUP(X208,'[1]シフト記号表（勤務時間帯）'!$C$6:$U$35,19,FALSE))</f>
        <v/>
      </c>
      <c r="Y210" s="634" t="str">
        <f>IF(Y208="","",VLOOKUP(Y208,'[1]シフト記号表（勤務時間帯）'!$C$6:$U$35,19,FALSE))</f>
        <v/>
      </c>
      <c r="Z210" s="632" t="str">
        <f>IF(Z208="","",VLOOKUP(Z208,'[1]シフト記号表（勤務時間帯）'!$C$6:$U$35,19,FALSE))</f>
        <v/>
      </c>
      <c r="AA210" s="633" t="str">
        <f>IF(AA208="","",VLOOKUP(AA208,'[1]シフト記号表（勤務時間帯）'!$C$6:$U$35,19,FALSE))</f>
        <v/>
      </c>
      <c r="AB210" s="633" t="str">
        <f>IF(AB208="","",VLOOKUP(AB208,'[1]シフト記号表（勤務時間帯）'!$C$6:$U$35,19,FALSE))</f>
        <v/>
      </c>
      <c r="AC210" s="633" t="str">
        <f>IF(AC208="","",VLOOKUP(AC208,'[1]シフト記号表（勤務時間帯）'!$C$6:$U$35,19,FALSE))</f>
        <v/>
      </c>
      <c r="AD210" s="633" t="str">
        <f>IF(AD208="","",VLOOKUP(AD208,'[1]シフト記号表（勤務時間帯）'!$C$6:$U$35,19,FALSE))</f>
        <v/>
      </c>
      <c r="AE210" s="633" t="str">
        <f>IF(AE208="","",VLOOKUP(AE208,'[1]シフト記号表（勤務時間帯）'!$C$6:$U$35,19,FALSE))</f>
        <v/>
      </c>
      <c r="AF210" s="634" t="str">
        <f>IF(AF208="","",VLOOKUP(AF208,'[1]シフト記号表（勤務時間帯）'!$C$6:$U$35,19,FALSE))</f>
        <v/>
      </c>
      <c r="AG210" s="632" t="str">
        <f>IF(AG208="","",VLOOKUP(AG208,'[1]シフト記号表（勤務時間帯）'!$C$6:$U$35,19,FALSE))</f>
        <v/>
      </c>
      <c r="AH210" s="633" t="str">
        <f>IF(AH208="","",VLOOKUP(AH208,'[1]シフト記号表（勤務時間帯）'!$C$6:$U$35,19,FALSE))</f>
        <v/>
      </c>
      <c r="AI210" s="633" t="str">
        <f>IF(AI208="","",VLOOKUP(AI208,'[1]シフト記号表（勤務時間帯）'!$C$6:$U$35,19,FALSE))</f>
        <v/>
      </c>
      <c r="AJ210" s="633" t="str">
        <f>IF(AJ208="","",VLOOKUP(AJ208,'[1]シフト記号表（勤務時間帯）'!$C$6:$U$35,19,FALSE))</f>
        <v/>
      </c>
      <c r="AK210" s="633" t="str">
        <f>IF(AK208="","",VLOOKUP(AK208,'[1]シフト記号表（勤務時間帯）'!$C$6:$U$35,19,FALSE))</f>
        <v/>
      </c>
      <c r="AL210" s="633" t="str">
        <f>IF(AL208="","",VLOOKUP(AL208,'[1]シフト記号表（勤務時間帯）'!$C$6:$U$35,19,FALSE))</f>
        <v/>
      </c>
      <c r="AM210" s="634" t="str">
        <f>IF(AM208="","",VLOOKUP(AM208,'[1]シフト記号表（勤務時間帯）'!$C$6:$U$35,19,FALSE))</f>
        <v/>
      </c>
      <c r="AN210" s="632" t="str">
        <f>IF(AN208="","",VLOOKUP(AN208,'[1]シフト記号表（勤務時間帯）'!$C$6:$U$35,19,FALSE))</f>
        <v/>
      </c>
      <c r="AO210" s="633" t="str">
        <f>IF(AO208="","",VLOOKUP(AO208,'[1]シフト記号表（勤務時間帯）'!$C$6:$U$35,19,FALSE))</f>
        <v/>
      </c>
      <c r="AP210" s="633" t="str">
        <f>IF(AP208="","",VLOOKUP(AP208,'[1]シフト記号表（勤務時間帯）'!$C$6:$U$35,19,FALSE))</f>
        <v/>
      </c>
      <c r="AQ210" s="633" t="str">
        <f>IF(AQ208="","",VLOOKUP(AQ208,'[1]シフト記号表（勤務時間帯）'!$C$6:$U$35,19,FALSE))</f>
        <v/>
      </c>
      <c r="AR210" s="633" t="str">
        <f>IF(AR208="","",VLOOKUP(AR208,'[1]シフト記号表（勤務時間帯）'!$C$6:$U$35,19,FALSE))</f>
        <v/>
      </c>
      <c r="AS210" s="633" t="str">
        <f>IF(AS208="","",VLOOKUP(AS208,'[1]シフト記号表（勤務時間帯）'!$C$6:$U$35,19,FALSE))</f>
        <v/>
      </c>
      <c r="AT210" s="634" t="str">
        <f>IF(AT208="","",VLOOKUP(AT208,'[1]シフト記号表（勤務時間帯）'!$C$6:$U$35,19,FALSE))</f>
        <v/>
      </c>
      <c r="AU210" s="632" t="str">
        <f>IF(AU208="","",VLOOKUP(AU208,'[1]シフト記号表（勤務時間帯）'!$C$6:$U$35,19,FALSE))</f>
        <v/>
      </c>
      <c r="AV210" s="633" t="str">
        <f>IF(AV208="","",VLOOKUP(AV208,'[1]シフト記号表（勤務時間帯）'!$C$6:$U$35,19,FALSE))</f>
        <v/>
      </c>
      <c r="AW210" s="633" t="str">
        <f>IF(AW208="","",VLOOKUP(AW208,'[1]シフト記号表（勤務時間帯）'!$C$6:$U$35,19,FALSE))</f>
        <v/>
      </c>
      <c r="AX210" s="1827">
        <f>IF($BB$3="４週",SUM(S210:AT210),IF($BB$3="暦月",SUM(S210:AW210),""))</f>
        <v>0</v>
      </c>
      <c r="AY210" s="1828"/>
      <c r="AZ210" s="1829">
        <f>IF($BB$3="４週",AX210/4,IF($BB$3="暦月",'勤務体制（100名）'!AX210/('勤務体制（100名）'!$BB$8/7),""))</f>
        <v>0</v>
      </c>
      <c r="BA210" s="1830"/>
      <c r="BB210" s="1878"/>
      <c r="BC210" s="1841"/>
      <c r="BD210" s="1841"/>
      <c r="BE210" s="1841"/>
      <c r="BF210" s="1842"/>
    </row>
    <row r="211" spans="2:58" ht="20.25" customHeight="1" x14ac:dyDescent="0.2">
      <c r="B211" s="1750">
        <f>B208+1</f>
        <v>64</v>
      </c>
      <c r="C211" s="1853"/>
      <c r="D211" s="1854"/>
      <c r="E211" s="1855"/>
      <c r="F211" s="635"/>
      <c r="G211" s="1834"/>
      <c r="H211" s="1836"/>
      <c r="I211" s="1766"/>
      <c r="J211" s="1766"/>
      <c r="K211" s="1767"/>
      <c r="L211" s="1837"/>
      <c r="M211" s="1838"/>
      <c r="N211" s="1838"/>
      <c r="O211" s="1839"/>
      <c r="P211" s="1843" t="s">
        <v>1135</v>
      </c>
      <c r="Q211" s="1844"/>
      <c r="R211" s="1845"/>
      <c r="S211" s="690"/>
      <c r="T211" s="691"/>
      <c r="U211" s="691"/>
      <c r="V211" s="691"/>
      <c r="W211" s="691"/>
      <c r="X211" s="691"/>
      <c r="Y211" s="692"/>
      <c r="Z211" s="690"/>
      <c r="AA211" s="691"/>
      <c r="AB211" s="691"/>
      <c r="AC211" s="691"/>
      <c r="AD211" s="691"/>
      <c r="AE211" s="691"/>
      <c r="AF211" s="692"/>
      <c r="AG211" s="690"/>
      <c r="AH211" s="691"/>
      <c r="AI211" s="691"/>
      <c r="AJ211" s="691"/>
      <c r="AK211" s="691"/>
      <c r="AL211" s="691"/>
      <c r="AM211" s="692"/>
      <c r="AN211" s="690"/>
      <c r="AO211" s="691"/>
      <c r="AP211" s="691"/>
      <c r="AQ211" s="691"/>
      <c r="AR211" s="691"/>
      <c r="AS211" s="691"/>
      <c r="AT211" s="692"/>
      <c r="AU211" s="690"/>
      <c r="AV211" s="691"/>
      <c r="AW211" s="691"/>
      <c r="AX211" s="1915"/>
      <c r="AY211" s="1916"/>
      <c r="AZ211" s="1917"/>
      <c r="BA211" s="1918"/>
      <c r="BB211" s="1876"/>
      <c r="BC211" s="1838"/>
      <c r="BD211" s="1838"/>
      <c r="BE211" s="1838"/>
      <c r="BF211" s="1839"/>
    </row>
    <row r="212" spans="2:58" ht="20.25" customHeight="1" x14ac:dyDescent="0.2">
      <c r="B212" s="1750"/>
      <c r="C212" s="1856"/>
      <c r="D212" s="1857"/>
      <c r="E212" s="1858"/>
      <c r="F212" s="627"/>
      <c r="G212" s="1761"/>
      <c r="H212" s="1765"/>
      <c r="I212" s="1766"/>
      <c r="J212" s="1766"/>
      <c r="K212" s="1767"/>
      <c r="L212" s="1771"/>
      <c r="M212" s="1772"/>
      <c r="N212" s="1772"/>
      <c r="O212" s="1773"/>
      <c r="P212" s="1817" t="s">
        <v>1136</v>
      </c>
      <c r="Q212" s="1818"/>
      <c r="R212" s="1819"/>
      <c r="S212" s="628" t="str">
        <f>IF(S211="","",VLOOKUP(S211,'[1]シフト記号表（勤務時間帯）'!$C$6:$K$35,9,FALSE))</f>
        <v/>
      </c>
      <c r="T212" s="629" t="str">
        <f>IF(T211="","",VLOOKUP(T211,'[1]シフト記号表（勤務時間帯）'!$C$6:$K$35,9,FALSE))</f>
        <v/>
      </c>
      <c r="U212" s="629" t="str">
        <f>IF(U211="","",VLOOKUP(U211,'[1]シフト記号表（勤務時間帯）'!$C$6:$K$35,9,FALSE))</f>
        <v/>
      </c>
      <c r="V212" s="629" t="str">
        <f>IF(V211="","",VLOOKUP(V211,'[1]シフト記号表（勤務時間帯）'!$C$6:$K$35,9,FALSE))</f>
        <v/>
      </c>
      <c r="W212" s="629" t="str">
        <f>IF(W211="","",VLOOKUP(W211,'[1]シフト記号表（勤務時間帯）'!$C$6:$K$35,9,FALSE))</f>
        <v/>
      </c>
      <c r="X212" s="629" t="str">
        <f>IF(X211="","",VLOOKUP(X211,'[1]シフト記号表（勤務時間帯）'!$C$6:$K$35,9,FALSE))</f>
        <v/>
      </c>
      <c r="Y212" s="630" t="str">
        <f>IF(Y211="","",VLOOKUP(Y211,'[1]シフト記号表（勤務時間帯）'!$C$6:$K$35,9,FALSE))</f>
        <v/>
      </c>
      <c r="Z212" s="628" t="str">
        <f>IF(Z211="","",VLOOKUP(Z211,'[1]シフト記号表（勤務時間帯）'!$C$6:$K$35,9,FALSE))</f>
        <v/>
      </c>
      <c r="AA212" s="629" t="str">
        <f>IF(AA211="","",VLOOKUP(AA211,'[1]シフト記号表（勤務時間帯）'!$C$6:$K$35,9,FALSE))</f>
        <v/>
      </c>
      <c r="AB212" s="629" t="str">
        <f>IF(AB211="","",VLOOKUP(AB211,'[1]シフト記号表（勤務時間帯）'!$C$6:$K$35,9,FALSE))</f>
        <v/>
      </c>
      <c r="AC212" s="629" t="str">
        <f>IF(AC211="","",VLOOKUP(AC211,'[1]シフト記号表（勤務時間帯）'!$C$6:$K$35,9,FALSE))</f>
        <v/>
      </c>
      <c r="AD212" s="629" t="str">
        <f>IF(AD211="","",VLOOKUP(AD211,'[1]シフト記号表（勤務時間帯）'!$C$6:$K$35,9,FALSE))</f>
        <v/>
      </c>
      <c r="AE212" s="629" t="str">
        <f>IF(AE211="","",VLOOKUP(AE211,'[1]シフト記号表（勤務時間帯）'!$C$6:$K$35,9,FALSE))</f>
        <v/>
      </c>
      <c r="AF212" s="630" t="str">
        <f>IF(AF211="","",VLOOKUP(AF211,'[1]シフト記号表（勤務時間帯）'!$C$6:$K$35,9,FALSE))</f>
        <v/>
      </c>
      <c r="AG212" s="628" t="str">
        <f>IF(AG211="","",VLOOKUP(AG211,'[1]シフト記号表（勤務時間帯）'!$C$6:$K$35,9,FALSE))</f>
        <v/>
      </c>
      <c r="AH212" s="629" t="str">
        <f>IF(AH211="","",VLOOKUP(AH211,'[1]シフト記号表（勤務時間帯）'!$C$6:$K$35,9,FALSE))</f>
        <v/>
      </c>
      <c r="AI212" s="629" t="str">
        <f>IF(AI211="","",VLOOKUP(AI211,'[1]シフト記号表（勤務時間帯）'!$C$6:$K$35,9,FALSE))</f>
        <v/>
      </c>
      <c r="AJ212" s="629" t="str">
        <f>IF(AJ211="","",VLOOKUP(AJ211,'[1]シフト記号表（勤務時間帯）'!$C$6:$K$35,9,FALSE))</f>
        <v/>
      </c>
      <c r="AK212" s="629" t="str">
        <f>IF(AK211="","",VLOOKUP(AK211,'[1]シフト記号表（勤務時間帯）'!$C$6:$K$35,9,FALSE))</f>
        <v/>
      </c>
      <c r="AL212" s="629" t="str">
        <f>IF(AL211="","",VLOOKUP(AL211,'[1]シフト記号表（勤務時間帯）'!$C$6:$K$35,9,FALSE))</f>
        <v/>
      </c>
      <c r="AM212" s="630" t="str">
        <f>IF(AM211="","",VLOOKUP(AM211,'[1]シフト記号表（勤務時間帯）'!$C$6:$K$35,9,FALSE))</f>
        <v/>
      </c>
      <c r="AN212" s="628" t="str">
        <f>IF(AN211="","",VLOOKUP(AN211,'[1]シフト記号表（勤務時間帯）'!$C$6:$K$35,9,FALSE))</f>
        <v/>
      </c>
      <c r="AO212" s="629" t="str">
        <f>IF(AO211="","",VLOOKUP(AO211,'[1]シフト記号表（勤務時間帯）'!$C$6:$K$35,9,FALSE))</f>
        <v/>
      </c>
      <c r="AP212" s="629" t="str">
        <f>IF(AP211="","",VLOOKUP(AP211,'[1]シフト記号表（勤務時間帯）'!$C$6:$K$35,9,FALSE))</f>
        <v/>
      </c>
      <c r="AQ212" s="629" t="str">
        <f>IF(AQ211="","",VLOOKUP(AQ211,'[1]シフト記号表（勤務時間帯）'!$C$6:$K$35,9,FALSE))</f>
        <v/>
      </c>
      <c r="AR212" s="629" t="str">
        <f>IF(AR211="","",VLOOKUP(AR211,'[1]シフト記号表（勤務時間帯）'!$C$6:$K$35,9,FALSE))</f>
        <v/>
      </c>
      <c r="AS212" s="629" t="str">
        <f>IF(AS211="","",VLOOKUP(AS211,'[1]シフト記号表（勤務時間帯）'!$C$6:$K$35,9,FALSE))</f>
        <v/>
      </c>
      <c r="AT212" s="630" t="str">
        <f>IF(AT211="","",VLOOKUP(AT211,'[1]シフト記号表（勤務時間帯）'!$C$6:$K$35,9,FALSE))</f>
        <v/>
      </c>
      <c r="AU212" s="628" t="str">
        <f>IF(AU211="","",VLOOKUP(AU211,'[1]シフト記号表（勤務時間帯）'!$C$6:$K$35,9,FALSE))</f>
        <v/>
      </c>
      <c r="AV212" s="629" t="str">
        <f>IF(AV211="","",VLOOKUP(AV211,'[1]シフト記号表（勤務時間帯）'!$C$6:$K$35,9,FALSE))</f>
        <v/>
      </c>
      <c r="AW212" s="629" t="str">
        <f>IF(AW211="","",VLOOKUP(AW211,'[1]シフト記号表（勤務時間帯）'!$C$6:$K$35,9,FALSE))</f>
        <v/>
      </c>
      <c r="AX212" s="1820">
        <f>IF($BB$3="４週",SUM(S212:AT212),IF($BB$3="暦月",SUM(S212:AW212),""))</f>
        <v>0</v>
      </c>
      <c r="AY212" s="1821"/>
      <c r="AZ212" s="1822">
        <f>IF($BB$3="４週",AX212/4,IF($BB$3="暦月",'勤務体制（100名）'!AX212/('勤務体制（100名）'!$BB$8/7),""))</f>
        <v>0</v>
      </c>
      <c r="BA212" s="1823"/>
      <c r="BB212" s="1877"/>
      <c r="BC212" s="1772"/>
      <c r="BD212" s="1772"/>
      <c r="BE212" s="1772"/>
      <c r="BF212" s="1773"/>
    </row>
    <row r="213" spans="2:58" ht="20.25" customHeight="1" x14ac:dyDescent="0.2">
      <c r="B213" s="1750"/>
      <c r="C213" s="1859"/>
      <c r="D213" s="1860"/>
      <c r="E213" s="1861"/>
      <c r="F213" s="693">
        <f>C211</f>
        <v>0</v>
      </c>
      <c r="G213" s="1835"/>
      <c r="H213" s="1765"/>
      <c r="I213" s="1766"/>
      <c r="J213" s="1766"/>
      <c r="K213" s="1767"/>
      <c r="L213" s="1840"/>
      <c r="M213" s="1841"/>
      <c r="N213" s="1841"/>
      <c r="O213" s="1842"/>
      <c r="P213" s="1824" t="s">
        <v>1137</v>
      </c>
      <c r="Q213" s="1825"/>
      <c r="R213" s="1826"/>
      <c r="S213" s="632" t="str">
        <f>IF(S211="","",VLOOKUP(S211,'[1]シフト記号表（勤務時間帯）'!$C$6:$U$35,19,FALSE))</f>
        <v/>
      </c>
      <c r="T213" s="633" t="str">
        <f>IF(T211="","",VLOOKUP(T211,'[1]シフト記号表（勤務時間帯）'!$C$6:$U$35,19,FALSE))</f>
        <v/>
      </c>
      <c r="U213" s="633" t="str">
        <f>IF(U211="","",VLOOKUP(U211,'[1]シフト記号表（勤務時間帯）'!$C$6:$U$35,19,FALSE))</f>
        <v/>
      </c>
      <c r="V213" s="633" t="str">
        <f>IF(V211="","",VLOOKUP(V211,'[1]シフト記号表（勤務時間帯）'!$C$6:$U$35,19,FALSE))</f>
        <v/>
      </c>
      <c r="W213" s="633" t="str">
        <f>IF(W211="","",VLOOKUP(W211,'[1]シフト記号表（勤務時間帯）'!$C$6:$U$35,19,FALSE))</f>
        <v/>
      </c>
      <c r="X213" s="633" t="str">
        <f>IF(X211="","",VLOOKUP(X211,'[1]シフト記号表（勤務時間帯）'!$C$6:$U$35,19,FALSE))</f>
        <v/>
      </c>
      <c r="Y213" s="634" t="str">
        <f>IF(Y211="","",VLOOKUP(Y211,'[1]シフト記号表（勤務時間帯）'!$C$6:$U$35,19,FALSE))</f>
        <v/>
      </c>
      <c r="Z213" s="632" t="str">
        <f>IF(Z211="","",VLOOKUP(Z211,'[1]シフト記号表（勤務時間帯）'!$C$6:$U$35,19,FALSE))</f>
        <v/>
      </c>
      <c r="AA213" s="633" t="str">
        <f>IF(AA211="","",VLOOKUP(AA211,'[1]シフト記号表（勤務時間帯）'!$C$6:$U$35,19,FALSE))</f>
        <v/>
      </c>
      <c r="AB213" s="633" t="str">
        <f>IF(AB211="","",VLOOKUP(AB211,'[1]シフト記号表（勤務時間帯）'!$C$6:$U$35,19,FALSE))</f>
        <v/>
      </c>
      <c r="AC213" s="633" t="str">
        <f>IF(AC211="","",VLOOKUP(AC211,'[1]シフト記号表（勤務時間帯）'!$C$6:$U$35,19,FALSE))</f>
        <v/>
      </c>
      <c r="AD213" s="633" t="str">
        <f>IF(AD211="","",VLOOKUP(AD211,'[1]シフト記号表（勤務時間帯）'!$C$6:$U$35,19,FALSE))</f>
        <v/>
      </c>
      <c r="AE213" s="633" t="str">
        <f>IF(AE211="","",VLOOKUP(AE211,'[1]シフト記号表（勤務時間帯）'!$C$6:$U$35,19,FALSE))</f>
        <v/>
      </c>
      <c r="AF213" s="634" t="str">
        <f>IF(AF211="","",VLOOKUP(AF211,'[1]シフト記号表（勤務時間帯）'!$C$6:$U$35,19,FALSE))</f>
        <v/>
      </c>
      <c r="AG213" s="632" t="str">
        <f>IF(AG211="","",VLOOKUP(AG211,'[1]シフト記号表（勤務時間帯）'!$C$6:$U$35,19,FALSE))</f>
        <v/>
      </c>
      <c r="AH213" s="633" t="str">
        <f>IF(AH211="","",VLOOKUP(AH211,'[1]シフト記号表（勤務時間帯）'!$C$6:$U$35,19,FALSE))</f>
        <v/>
      </c>
      <c r="AI213" s="633" t="str">
        <f>IF(AI211="","",VLOOKUP(AI211,'[1]シフト記号表（勤務時間帯）'!$C$6:$U$35,19,FALSE))</f>
        <v/>
      </c>
      <c r="AJ213" s="633" t="str">
        <f>IF(AJ211="","",VLOOKUP(AJ211,'[1]シフト記号表（勤務時間帯）'!$C$6:$U$35,19,FALSE))</f>
        <v/>
      </c>
      <c r="AK213" s="633" t="str">
        <f>IF(AK211="","",VLOOKUP(AK211,'[1]シフト記号表（勤務時間帯）'!$C$6:$U$35,19,FALSE))</f>
        <v/>
      </c>
      <c r="AL213" s="633" t="str">
        <f>IF(AL211="","",VLOOKUP(AL211,'[1]シフト記号表（勤務時間帯）'!$C$6:$U$35,19,FALSE))</f>
        <v/>
      </c>
      <c r="AM213" s="634" t="str">
        <f>IF(AM211="","",VLOOKUP(AM211,'[1]シフト記号表（勤務時間帯）'!$C$6:$U$35,19,FALSE))</f>
        <v/>
      </c>
      <c r="AN213" s="632" t="str">
        <f>IF(AN211="","",VLOOKUP(AN211,'[1]シフト記号表（勤務時間帯）'!$C$6:$U$35,19,FALSE))</f>
        <v/>
      </c>
      <c r="AO213" s="633" t="str">
        <f>IF(AO211="","",VLOOKUP(AO211,'[1]シフト記号表（勤務時間帯）'!$C$6:$U$35,19,FALSE))</f>
        <v/>
      </c>
      <c r="AP213" s="633" t="str">
        <f>IF(AP211="","",VLOOKUP(AP211,'[1]シフト記号表（勤務時間帯）'!$C$6:$U$35,19,FALSE))</f>
        <v/>
      </c>
      <c r="AQ213" s="633" t="str">
        <f>IF(AQ211="","",VLOOKUP(AQ211,'[1]シフト記号表（勤務時間帯）'!$C$6:$U$35,19,FALSE))</f>
        <v/>
      </c>
      <c r="AR213" s="633" t="str">
        <f>IF(AR211="","",VLOOKUP(AR211,'[1]シフト記号表（勤務時間帯）'!$C$6:$U$35,19,FALSE))</f>
        <v/>
      </c>
      <c r="AS213" s="633" t="str">
        <f>IF(AS211="","",VLOOKUP(AS211,'[1]シフト記号表（勤務時間帯）'!$C$6:$U$35,19,FALSE))</f>
        <v/>
      </c>
      <c r="AT213" s="634" t="str">
        <f>IF(AT211="","",VLOOKUP(AT211,'[1]シフト記号表（勤務時間帯）'!$C$6:$U$35,19,FALSE))</f>
        <v/>
      </c>
      <c r="AU213" s="632" t="str">
        <f>IF(AU211="","",VLOOKUP(AU211,'[1]シフト記号表（勤務時間帯）'!$C$6:$U$35,19,FALSE))</f>
        <v/>
      </c>
      <c r="AV213" s="633" t="str">
        <f>IF(AV211="","",VLOOKUP(AV211,'[1]シフト記号表（勤務時間帯）'!$C$6:$U$35,19,FALSE))</f>
        <v/>
      </c>
      <c r="AW213" s="633" t="str">
        <f>IF(AW211="","",VLOOKUP(AW211,'[1]シフト記号表（勤務時間帯）'!$C$6:$U$35,19,FALSE))</f>
        <v/>
      </c>
      <c r="AX213" s="1827">
        <f>IF($BB$3="４週",SUM(S213:AT213),IF($BB$3="暦月",SUM(S213:AW213),""))</f>
        <v>0</v>
      </c>
      <c r="AY213" s="1828"/>
      <c r="AZ213" s="1829">
        <f>IF($BB$3="４週",AX213/4,IF($BB$3="暦月",'勤務体制（100名）'!AX213/('勤務体制（100名）'!$BB$8/7),""))</f>
        <v>0</v>
      </c>
      <c r="BA213" s="1830"/>
      <c r="BB213" s="1878"/>
      <c r="BC213" s="1841"/>
      <c r="BD213" s="1841"/>
      <c r="BE213" s="1841"/>
      <c r="BF213" s="1842"/>
    </row>
    <row r="214" spans="2:58" ht="20.25" customHeight="1" x14ac:dyDescent="0.2">
      <c r="B214" s="1750">
        <f>B211+1</f>
        <v>65</v>
      </c>
      <c r="C214" s="1853"/>
      <c r="D214" s="1854"/>
      <c r="E214" s="1855"/>
      <c r="F214" s="635"/>
      <c r="G214" s="1834"/>
      <c r="H214" s="1836"/>
      <c r="I214" s="1766"/>
      <c r="J214" s="1766"/>
      <c r="K214" s="1767"/>
      <c r="L214" s="1837"/>
      <c r="M214" s="1838"/>
      <c r="N214" s="1838"/>
      <c r="O214" s="1839"/>
      <c r="P214" s="1843" t="s">
        <v>1135</v>
      </c>
      <c r="Q214" s="1844"/>
      <c r="R214" s="1845"/>
      <c r="S214" s="690"/>
      <c r="T214" s="691"/>
      <c r="U214" s="691"/>
      <c r="V214" s="691"/>
      <c r="W214" s="691"/>
      <c r="X214" s="691"/>
      <c r="Y214" s="692"/>
      <c r="Z214" s="690"/>
      <c r="AA214" s="691"/>
      <c r="AB214" s="691"/>
      <c r="AC214" s="691"/>
      <c r="AD214" s="691"/>
      <c r="AE214" s="691"/>
      <c r="AF214" s="692"/>
      <c r="AG214" s="690"/>
      <c r="AH214" s="691"/>
      <c r="AI214" s="691"/>
      <c r="AJ214" s="691"/>
      <c r="AK214" s="691"/>
      <c r="AL214" s="691"/>
      <c r="AM214" s="692"/>
      <c r="AN214" s="690"/>
      <c r="AO214" s="691"/>
      <c r="AP214" s="691"/>
      <c r="AQ214" s="691"/>
      <c r="AR214" s="691"/>
      <c r="AS214" s="691"/>
      <c r="AT214" s="692"/>
      <c r="AU214" s="690"/>
      <c r="AV214" s="691"/>
      <c r="AW214" s="691"/>
      <c r="AX214" s="1915"/>
      <c r="AY214" s="1916"/>
      <c r="AZ214" s="1917"/>
      <c r="BA214" s="1918"/>
      <c r="BB214" s="1876"/>
      <c r="BC214" s="1838"/>
      <c r="BD214" s="1838"/>
      <c r="BE214" s="1838"/>
      <c r="BF214" s="1839"/>
    </row>
    <row r="215" spans="2:58" ht="20.25" customHeight="1" x14ac:dyDescent="0.2">
      <c r="B215" s="1750"/>
      <c r="C215" s="1856"/>
      <c r="D215" s="1857"/>
      <c r="E215" s="1858"/>
      <c r="F215" s="627"/>
      <c r="G215" s="1761"/>
      <c r="H215" s="1765"/>
      <c r="I215" s="1766"/>
      <c r="J215" s="1766"/>
      <c r="K215" s="1767"/>
      <c r="L215" s="1771"/>
      <c r="M215" s="1772"/>
      <c r="N215" s="1772"/>
      <c r="O215" s="1773"/>
      <c r="P215" s="1817" t="s">
        <v>1136</v>
      </c>
      <c r="Q215" s="1818"/>
      <c r="R215" s="1819"/>
      <c r="S215" s="628" t="str">
        <f>IF(S214="","",VLOOKUP(S214,'[1]シフト記号表（勤務時間帯）'!$C$6:$K$35,9,FALSE))</f>
        <v/>
      </c>
      <c r="T215" s="629" t="str">
        <f>IF(T214="","",VLOOKUP(T214,'[1]シフト記号表（勤務時間帯）'!$C$6:$K$35,9,FALSE))</f>
        <v/>
      </c>
      <c r="U215" s="629" t="str">
        <f>IF(U214="","",VLOOKUP(U214,'[1]シフト記号表（勤務時間帯）'!$C$6:$K$35,9,FALSE))</f>
        <v/>
      </c>
      <c r="V215" s="629" t="str">
        <f>IF(V214="","",VLOOKUP(V214,'[1]シフト記号表（勤務時間帯）'!$C$6:$K$35,9,FALSE))</f>
        <v/>
      </c>
      <c r="W215" s="629" t="str">
        <f>IF(W214="","",VLOOKUP(W214,'[1]シフト記号表（勤務時間帯）'!$C$6:$K$35,9,FALSE))</f>
        <v/>
      </c>
      <c r="X215" s="629" t="str">
        <f>IF(X214="","",VLOOKUP(X214,'[1]シフト記号表（勤務時間帯）'!$C$6:$K$35,9,FALSE))</f>
        <v/>
      </c>
      <c r="Y215" s="630" t="str">
        <f>IF(Y214="","",VLOOKUP(Y214,'[1]シフト記号表（勤務時間帯）'!$C$6:$K$35,9,FALSE))</f>
        <v/>
      </c>
      <c r="Z215" s="628" t="str">
        <f>IF(Z214="","",VLOOKUP(Z214,'[1]シフト記号表（勤務時間帯）'!$C$6:$K$35,9,FALSE))</f>
        <v/>
      </c>
      <c r="AA215" s="629" t="str">
        <f>IF(AA214="","",VLOOKUP(AA214,'[1]シフト記号表（勤務時間帯）'!$C$6:$K$35,9,FALSE))</f>
        <v/>
      </c>
      <c r="AB215" s="629" t="str">
        <f>IF(AB214="","",VLOOKUP(AB214,'[1]シフト記号表（勤務時間帯）'!$C$6:$K$35,9,FALSE))</f>
        <v/>
      </c>
      <c r="AC215" s="629" t="str">
        <f>IF(AC214="","",VLOOKUP(AC214,'[1]シフト記号表（勤務時間帯）'!$C$6:$K$35,9,FALSE))</f>
        <v/>
      </c>
      <c r="AD215" s="629" t="str">
        <f>IF(AD214="","",VLOOKUP(AD214,'[1]シフト記号表（勤務時間帯）'!$C$6:$K$35,9,FALSE))</f>
        <v/>
      </c>
      <c r="AE215" s="629" t="str">
        <f>IF(AE214="","",VLOOKUP(AE214,'[1]シフト記号表（勤務時間帯）'!$C$6:$K$35,9,FALSE))</f>
        <v/>
      </c>
      <c r="AF215" s="630" t="str">
        <f>IF(AF214="","",VLOOKUP(AF214,'[1]シフト記号表（勤務時間帯）'!$C$6:$K$35,9,FALSE))</f>
        <v/>
      </c>
      <c r="AG215" s="628" t="str">
        <f>IF(AG214="","",VLOOKUP(AG214,'[1]シフト記号表（勤務時間帯）'!$C$6:$K$35,9,FALSE))</f>
        <v/>
      </c>
      <c r="AH215" s="629" t="str">
        <f>IF(AH214="","",VLOOKUP(AH214,'[1]シフト記号表（勤務時間帯）'!$C$6:$K$35,9,FALSE))</f>
        <v/>
      </c>
      <c r="AI215" s="629" t="str">
        <f>IF(AI214="","",VLOOKUP(AI214,'[1]シフト記号表（勤務時間帯）'!$C$6:$K$35,9,FALSE))</f>
        <v/>
      </c>
      <c r="AJ215" s="629" t="str">
        <f>IF(AJ214="","",VLOOKUP(AJ214,'[1]シフト記号表（勤務時間帯）'!$C$6:$K$35,9,FALSE))</f>
        <v/>
      </c>
      <c r="AK215" s="629" t="str">
        <f>IF(AK214="","",VLOOKUP(AK214,'[1]シフト記号表（勤務時間帯）'!$C$6:$K$35,9,FALSE))</f>
        <v/>
      </c>
      <c r="AL215" s="629" t="str">
        <f>IF(AL214="","",VLOOKUP(AL214,'[1]シフト記号表（勤務時間帯）'!$C$6:$K$35,9,FALSE))</f>
        <v/>
      </c>
      <c r="AM215" s="630" t="str">
        <f>IF(AM214="","",VLOOKUP(AM214,'[1]シフト記号表（勤務時間帯）'!$C$6:$K$35,9,FALSE))</f>
        <v/>
      </c>
      <c r="AN215" s="628" t="str">
        <f>IF(AN214="","",VLOOKUP(AN214,'[1]シフト記号表（勤務時間帯）'!$C$6:$K$35,9,FALSE))</f>
        <v/>
      </c>
      <c r="AO215" s="629" t="str">
        <f>IF(AO214="","",VLOOKUP(AO214,'[1]シフト記号表（勤務時間帯）'!$C$6:$K$35,9,FALSE))</f>
        <v/>
      </c>
      <c r="AP215" s="629" t="str">
        <f>IF(AP214="","",VLOOKUP(AP214,'[1]シフト記号表（勤務時間帯）'!$C$6:$K$35,9,FALSE))</f>
        <v/>
      </c>
      <c r="AQ215" s="629" t="str">
        <f>IF(AQ214="","",VLOOKUP(AQ214,'[1]シフト記号表（勤務時間帯）'!$C$6:$K$35,9,FALSE))</f>
        <v/>
      </c>
      <c r="AR215" s="629" t="str">
        <f>IF(AR214="","",VLOOKUP(AR214,'[1]シフト記号表（勤務時間帯）'!$C$6:$K$35,9,FALSE))</f>
        <v/>
      </c>
      <c r="AS215" s="629" t="str">
        <f>IF(AS214="","",VLOOKUP(AS214,'[1]シフト記号表（勤務時間帯）'!$C$6:$K$35,9,FALSE))</f>
        <v/>
      </c>
      <c r="AT215" s="630" t="str">
        <f>IF(AT214="","",VLOOKUP(AT214,'[1]シフト記号表（勤務時間帯）'!$C$6:$K$35,9,FALSE))</f>
        <v/>
      </c>
      <c r="AU215" s="628" t="str">
        <f>IF(AU214="","",VLOOKUP(AU214,'[1]シフト記号表（勤務時間帯）'!$C$6:$K$35,9,FALSE))</f>
        <v/>
      </c>
      <c r="AV215" s="629" t="str">
        <f>IF(AV214="","",VLOOKUP(AV214,'[1]シフト記号表（勤務時間帯）'!$C$6:$K$35,9,FALSE))</f>
        <v/>
      </c>
      <c r="AW215" s="629" t="str">
        <f>IF(AW214="","",VLOOKUP(AW214,'[1]シフト記号表（勤務時間帯）'!$C$6:$K$35,9,FALSE))</f>
        <v/>
      </c>
      <c r="AX215" s="1820">
        <f>IF($BB$3="４週",SUM(S215:AT215),IF($BB$3="暦月",SUM(S215:AW215),""))</f>
        <v>0</v>
      </c>
      <c r="AY215" s="1821"/>
      <c r="AZ215" s="1822">
        <f>IF($BB$3="４週",AX215/4,IF($BB$3="暦月",'勤務体制（100名）'!AX215/('勤務体制（100名）'!$BB$8/7),""))</f>
        <v>0</v>
      </c>
      <c r="BA215" s="1823"/>
      <c r="BB215" s="1877"/>
      <c r="BC215" s="1772"/>
      <c r="BD215" s="1772"/>
      <c r="BE215" s="1772"/>
      <c r="BF215" s="1773"/>
    </row>
    <row r="216" spans="2:58" ht="20.25" customHeight="1" x14ac:dyDescent="0.2">
      <c r="B216" s="1750"/>
      <c r="C216" s="1859"/>
      <c r="D216" s="1860"/>
      <c r="E216" s="1861"/>
      <c r="F216" s="693">
        <f>C214</f>
        <v>0</v>
      </c>
      <c r="G216" s="1835"/>
      <c r="H216" s="1765"/>
      <c r="I216" s="1766"/>
      <c r="J216" s="1766"/>
      <c r="K216" s="1767"/>
      <c r="L216" s="1840"/>
      <c r="M216" s="1841"/>
      <c r="N216" s="1841"/>
      <c r="O216" s="1842"/>
      <c r="P216" s="1824" t="s">
        <v>1137</v>
      </c>
      <c r="Q216" s="1825"/>
      <c r="R216" s="1826"/>
      <c r="S216" s="632" t="str">
        <f>IF(S214="","",VLOOKUP(S214,'[1]シフト記号表（勤務時間帯）'!$C$6:$U$35,19,FALSE))</f>
        <v/>
      </c>
      <c r="T216" s="633" t="str">
        <f>IF(T214="","",VLOOKUP(T214,'[1]シフト記号表（勤務時間帯）'!$C$6:$U$35,19,FALSE))</f>
        <v/>
      </c>
      <c r="U216" s="633" t="str">
        <f>IF(U214="","",VLOOKUP(U214,'[1]シフト記号表（勤務時間帯）'!$C$6:$U$35,19,FALSE))</f>
        <v/>
      </c>
      <c r="V216" s="633" t="str">
        <f>IF(V214="","",VLOOKUP(V214,'[1]シフト記号表（勤務時間帯）'!$C$6:$U$35,19,FALSE))</f>
        <v/>
      </c>
      <c r="W216" s="633" t="str">
        <f>IF(W214="","",VLOOKUP(W214,'[1]シフト記号表（勤務時間帯）'!$C$6:$U$35,19,FALSE))</f>
        <v/>
      </c>
      <c r="X216" s="633" t="str">
        <f>IF(X214="","",VLOOKUP(X214,'[1]シフト記号表（勤務時間帯）'!$C$6:$U$35,19,FALSE))</f>
        <v/>
      </c>
      <c r="Y216" s="634" t="str">
        <f>IF(Y214="","",VLOOKUP(Y214,'[1]シフト記号表（勤務時間帯）'!$C$6:$U$35,19,FALSE))</f>
        <v/>
      </c>
      <c r="Z216" s="632" t="str">
        <f>IF(Z214="","",VLOOKUP(Z214,'[1]シフト記号表（勤務時間帯）'!$C$6:$U$35,19,FALSE))</f>
        <v/>
      </c>
      <c r="AA216" s="633" t="str">
        <f>IF(AA214="","",VLOOKUP(AA214,'[1]シフト記号表（勤務時間帯）'!$C$6:$U$35,19,FALSE))</f>
        <v/>
      </c>
      <c r="AB216" s="633" t="str">
        <f>IF(AB214="","",VLOOKUP(AB214,'[1]シフト記号表（勤務時間帯）'!$C$6:$U$35,19,FALSE))</f>
        <v/>
      </c>
      <c r="AC216" s="633" t="str">
        <f>IF(AC214="","",VLOOKUP(AC214,'[1]シフト記号表（勤務時間帯）'!$C$6:$U$35,19,FALSE))</f>
        <v/>
      </c>
      <c r="AD216" s="633" t="str">
        <f>IF(AD214="","",VLOOKUP(AD214,'[1]シフト記号表（勤務時間帯）'!$C$6:$U$35,19,FALSE))</f>
        <v/>
      </c>
      <c r="AE216" s="633" t="str">
        <f>IF(AE214="","",VLOOKUP(AE214,'[1]シフト記号表（勤務時間帯）'!$C$6:$U$35,19,FALSE))</f>
        <v/>
      </c>
      <c r="AF216" s="634" t="str">
        <f>IF(AF214="","",VLOOKUP(AF214,'[1]シフト記号表（勤務時間帯）'!$C$6:$U$35,19,FALSE))</f>
        <v/>
      </c>
      <c r="AG216" s="632" t="str">
        <f>IF(AG214="","",VLOOKUP(AG214,'[1]シフト記号表（勤務時間帯）'!$C$6:$U$35,19,FALSE))</f>
        <v/>
      </c>
      <c r="AH216" s="633" t="str">
        <f>IF(AH214="","",VLOOKUP(AH214,'[1]シフト記号表（勤務時間帯）'!$C$6:$U$35,19,FALSE))</f>
        <v/>
      </c>
      <c r="AI216" s="633" t="str">
        <f>IF(AI214="","",VLOOKUP(AI214,'[1]シフト記号表（勤務時間帯）'!$C$6:$U$35,19,FALSE))</f>
        <v/>
      </c>
      <c r="AJ216" s="633" t="str">
        <f>IF(AJ214="","",VLOOKUP(AJ214,'[1]シフト記号表（勤務時間帯）'!$C$6:$U$35,19,FALSE))</f>
        <v/>
      </c>
      <c r="AK216" s="633" t="str">
        <f>IF(AK214="","",VLOOKUP(AK214,'[1]シフト記号表（勤務時間帯）'!$C$6:$U$35,19,FALSE))</f>
        <v/>
      </c>
      <c r="AL216" s="633" t="str">
        <f>IF(AL214="","",VLOOKUP(AL214,'[1]シフト記号表（勤務時間帯）'!$C$6:$U$35,19,FALSE))</f>
        <v/>
      </c>
      <c r="AM216" s="634" t="str">
        <f>IF(AM214="","",VLOOKUP(AM214,'[1]シフト記号表（勤務時間帯）'!$C$6:$U$35,19,FALSE))</f>
        <v/>
      </c>
      <c r="AN216" s="632" t="str">
        <f>IF(AN214="","",VLOOKUP(AN214,'[1]シフト記号表（勤務時間帯）'!$C$6:$U$35,19,FALSE))</f>
        <v/>
      </c>
      <c r="AO216" s="633" t="str">
        <f>IF(AO214="","",VLOOKUP(AO214,'[1]シフト記号表（勤務時間帯）'!$C$6:$U$35,19,FALSE))</f>
        <v/>
      </c>
      <c r="AP216" s="633" t="str">
        <f>IF(AP214="","",VLOOKUP(AP214,'[1]シフト記号表（勤務時間帯）'!$C$6:$U$35,19,FALSE))</f>
        <v/>
      </c>
      <c r="AQ216" s="633" t="str">
        <f>IF(AQ214="","",VLOOKUP(AQ214,'[1]シフト記号表（勤務時間帯）'!$C$6:$U$35,19,FALSE))</f>
        <v/>
      </c>
      <c r="AR216" s="633" t="str">
        <f>IF(AR214="","",VLOOKUP(AR214,'[1]シフト記号表（勤務時間帯）'!$C$6:$U$35,19,FALSE))</f>
        <v/>
      </c>
      <c r="AS216" s="633" t="str">
        <f>IF(AS214="","",VLOOKUP(AS214,'[1]シフト記号表（勤務時間帯）'!$C$6:$U$35,19,FALSE))</f>
        <v/>
      </c>
      <c r="AT216" s="634" t="str">
        <f>IF(AT214="","",VLOOKUP(AT214,'[1]シフト記号表（勤務時間帯）'!$C$6:$U$35,19,FALSE))</f>
        <v/>
      </c>
      <c r="AU216" s="632" t="str">
        <f>IF(AU214="","",VLOOKUP(AU214,'[1]シフト記号表（勤務時間帯）'!$C$6:$U$35,19,FALSE))</f>
        <v/>
      </c>
      <c r="AV216" s="633" t="str">
        <f>IF(AV214="","",VLOOKUP(AV214,'[1]シフト記号表（勤務時間帯）'!$C$6:$U$35,19,FALSE))</f>
        <v/>
      </c>
      <c r="AW216" s="633" t="str">
        <f>IF(AW214="","",VLOOKUP(AW214,'[1]シフト記号表（勤務時間帯）'!$C$6:$U$35,19,FALSE))</f>
        <v/>
      </c>
      <c r="AX216" s="1827">
        <f>IF($BB$3="４週",SUM(S216:AT216),IF($BB$3="暦月",SUM(S216:AW216),""))</f>
        <v>0</v>
      </c>
      <c r="AY216" s="1828"/>
      <c r="AZ216" s="1829">
        <f>IF($BB$3="４週",AX216/4,IF($BB$3="暦月",'勤務体制（100名）'!AX216/('勤務体制（100名）'!$BB$8/7),""))</f>
        <v>0</v>
      </c>
      <c r="BA216" s="1830"/>
      <c r="BB216" s="1878"/>
      <c r="BC216" s="1841"/>
      <c r="BD216" s="1841"/>
      <c r="BE216" s="1841"/>
      <c r="BF216" s="1842"/>
    </row>
    <row r="217" spans="2:58" ht="20.25" customHeight="1" x14ac:dyDescent="0.2">
      <c r="B217" s="1750">
        <f>B214+1</f>
        <v>66</v>
      </c>
      <c r="C217" s="1853"/>
      <c r="D217" s="1854"/>
      <c r="E217" s="1855"/>
      <c r="F217" s="635"/>
      <c r="G217" s="1834"/>
      <c r="H217" s="1836"/>
      <c r="I217" s="1766"/>
      <c r="J217" s="1766"/>
      <c r="K217" s="1767"/>
      <c r="L217" s="1837"/>
      <c r="M217" s="1838"/>
      <c r="N217" s="1838"/>
      <c r="O217" s="1839"/>
      <c r="P217" s="1843" t="s">
        <v>1135</v>
      </c>
      <c r="Q217" s="1844"/>
      <c r="R217" s="1845"/>
      <c r="S217" s="690"/>
      <c r="T217" s="691"/>
      <c r="U217" s="691"/>
      <c r="V217" s="691"/>
      <c r="W217" s="691"/>
      <c r="X217" s="691"/>
      <c r="Y217" s="692"/>
      <c r="Z217" s="690"/>
      <c r="AA217" s="691"/>
      <c r="AB217" s="691"/>
      <c r="AC217" s="691"/>
      <c r="AD217" s="691"/>
      <c r="AE217" s="691"/>
      <c r="AF217" s="692"/>
      <c r="AG217" s="690"/>
      <c r="AH217" s="691"/>
      <c r="AI217" s="691"/>
      <c r="AJ217" s="691"/>
      <c r="AK217" s="691"/>
      <c r="AL217" s="691"/>
      <c r="AM217" s="692"/>
      <c r="AN217" s="690"/>
      <c r="AO217" s="691"/>
      <c r="AP217" s="691"/>
      <c r="AQ217" s="691"/>
      <c r="AR217" s="691"/>
      <c r="AS217" s="691"/>
      <c r="AT217" s="692"/>
      <c r="AU217" s="690"/>
      <c r="AV217" s="691"/>
      <c r="AW217" s="691"/>
      <c r="AX217" s="1915"/>
      <c r="AY217" s="1916"/>
      <c r="AZ217" s="1917"/>
      <c r="BA217" s="1918"/>
      <c r="BB217" s="1876"/>
      <c r="BC217" s="1838"/>
      <c r="BD217" s="1838"/>
      <c r="BE217" s="1838"/>
      <c r="BF217" s="1839"/>
    </row>
    <row r="218" spans="2:58" ht="20.25" customHeight="1" x14ac:dyDescent="0.2">
      <c r="B218" s="1750"/>
      <c r="C218" s="1856"/>
      <c r="D218" s="1857"/>
      <c r="E218" s="1858"/>
      <c r="F218" s="627"/>
      <c r="G218" s="1761"/>
      <c r="H218" s="1765"/>
      <c r="I218" s="1766"/>
      <c r="J218" s="1766"/>
      <c r="K218" s="1767"/>
      <c r="L218" s="1771"/>
      <c r="M218" s="1772"/>
      <c r="N218" s="1772"/>
      <c r="O218" s="1773"/>
      <c r="P218" s="1817" t="s">
        <v>1136</v>
      </c>
      <c r="Q218" s="1818"/>
      <c r="R218" s="1819"/>
      <c r="S218" s="628" t="str">
        <f>IF(S217="","",VLOOKUP(S217,'[1]シフト記号表（勤務時間帯）'!$C$6:$K$35,9,FALSE))</f>
        <v/>
      </c>
      <c r="T218" s="629" t="str">
        <f>IF(T217="","",VLOOKUP(T217,'[1]シフト記号表（勤務時間帯）'!$C$6:$K$35,9,FALSE))</f>
        <v/>
      </c>
      <c r="U218" s="629" t="str">
        <f>IF(U217="","",VLOOKUP(U217,'[1]シフト記号表（勤務時間帯）'!$C$6:$K$35,9,FALSE))</f>
        <v/>
      </c>
      <c r="V218" s="629" t="str">
        <f>IF(V217="","",VLOOKUP(V217,'[1]シフト記号表（勤務時間帯）'!$C$6:$K$35,9,FALSE))</f>
        <v/>
      </c>
      <c r="W218" s="629" t="str">
        <f>IF(W217="","",VLOOKUP(W217,'[1]シフト記号表（勤務時間帯）'!$C$6:$K$35,9,FALSE))</f>
        <v/>
      </c>
      <c r="X218" s="629" t="str">
        <f>IF(X217="","",VLOOKUP(X217,'[1]シフト記号表（勤務時間帯）'!$C$6:$K$35,9,FALSE))</f>
        <v/>
      </c>
      <c r="Y218" s="630" t="str">
        <f>IF(Y217="","",VLOOKUP(Y217,'[1]シフト記号表（勤務時間帯）'!$C$6:$K$35,9,FALSE))</f>
        <v/>
      </c>
      <c r="Z218" s="628" t="str">
        <f>IF(Z217="","",VLOOKUP(Z217,'[1]シフト記号表（勤務時間帯）'!$C$6:$K$35,9,FALSE))</f>
        <v/>
      </c>
      <c r="AA218" s="629" t="str">
        <f>IF(AA217="","",VLOOKUP(AA217,'[1]シフト記号表（勤務時間帯）'!$C$6:$K$35,9,FALSE))</f>
        <v/>
      </c>
      <c r="AB218" s="629" t="str">
        <f>IF(AB217="","",VLOOKUP(AB217,'[1]シフト記号表（勤務時間帯）'!$C$6:$K$35,9,FALSE))</f>
        <v/>
      </c>
      <c r="AC218" s="629" t="str">
        <f>IF(AC217="","",VLOOKUP(AC217,'[1]シフト記号表（勤務時間帯）'!$C$6:$K$35,9,FALSE))</f>
        <v/>
      </c>
      <c r="AD218" s="629" t="str">
        <f>IF(AD217="","",VLOOKUP(AD217,'[1]シフト記号表（勤務時間帯）'!$C$6:$K$35,9,FALSE))</f>
        <v/>
      </c>
      <c r="AE218" s="629" t="str">
        <f>IF(AE217="","",VLOOKUP(AE217,'[1]シフト記号表（勤務時間帯）'!$C$6:$K$35,9,FALSE))</f>
        <v/>
      </c>
      <c r="AF218" s="630" t="str">
        <f>IF(AF217="","",VLOOKUP(AF217,'[1]シフト記号表（勤務時間帯）'!$C$6:$K$35,9,FALSE))</f>
        <v/>
      </c>
      <c r="AG218" s="628" t="str">
        <f>IF(AG217="","",VLOOKUP(AG217,'[1]シフト記号表（勤務時間帯）'!$C$6:$K$35,9,FALSE))</f>
        <v/>
      </c>
      <c r="AH218" s="629" t="str">
        <f>IF(AH217="","",VLOOKUP(AH217,'[1]シフト記号表（勤務時間帯）'!$C$6:$K$35,9,FALSE))</f>
        <v/>
      </c>
      <c r="AI218" s="629" t="str">
        <f>IF(AI217="","",VLOOKUP(AI217,'[1]シフト記号表（勤務時間帯）'!$C$6:$K$35,9,FALSE))</f>
        <v/>
      </c>
      <c r="AJ218" s="629" t="str">
        <f>IF(AJ217="","",VLOOKUP(AJ217,'[1]シフト記号表（勤務時間帯）'!$C$6:$K$35,9,FALSE))</f>
        <v/>
      </c>
      <c r="AK218" s="629" t="str">
        <f>IF(AK217="","",VLOOKUP(AK217,'[1]シフト記号表（勤務時間帯）'!$C$6:$K$35,9,FALSE))</f>
        <v/>
      </c>
      <c r="AL218" s="629" t="str">
        <f>IF(AL217="","",VLOOKUP(AL217,'[1]シフト記号表（勤務時間帯）'!$C$6:$K$35,9,FALSE))</f>
        <v/>
      </c>
      <c r="AM218" s="630" t="str">
        <f>IF(AM217="","",VLOOKUP(AM217,'[1]シフト記号表（勤務時間帯）'!$C$6:$K$35,9,FALSE))</f>
        <v/>
      </c>
      <c r="AN218" s="628" t="str">
        <f>IF(AN217="","",VLOOKUP(AN217,'[1]シフト記号表（勤務時間帯）'!$C$6:$K$35,9,FALSE))</f>
        <v/>
      </c>
      <c r="AO218" s="629" t="str">
        <f>IF(AO217="","",VLOOKUP(AO217,'[1]シフト記号表（勤務時間帯）'!$C$6:$K$35,9,FALSE))</f>
        <v/>
      </c>
      <c r="AP218" s="629" t="str">
        <f>IF(AP217="","",VLOOKUP(AP217,'[1]シフト記号表（勤務時間帯）'!$C$6:$K$35,9,FALSE))</f>
        <v/>
      </c>
      <c r="AQ218" s="629" t="str">
        <f>IF(AQ217="","",VLOOKUP(AQ217,'[1]シフト記号表（勤務時間帯）'!$C$6:$K$35,9,FALSE))</f>
        <v/>
      </c>
      <c r="AR218" s="629" t="str">
        <f>IF(AR217="","",VLOOKUP(AR217,'[1]シフト記号表（勤務時間帯）'!$C$6:$K$35,9,FALSE))</f>
        <v/>
      </c>
      <c r="AS218" s="629" t="str">
        <f>IF(AS217="","",VLOOKUP(AS217,'[1]シフト記号表（勤務時間帯）'!$C$6:$K$35,9,FALSE))</f>
        <v/>
      </c>
      <c r="AT218" s="630" t="str">
        <f>IF(AT217="","",VLOOKUP(AT217,'[1]シフト記号表（勤務時間帯）'!$C$6:$K$35,9,FALSE))</f>
        <v/>
      </c>
      <c r="AU218" s="628" t="str">
        <f>IF(AU217="","",VLOOKUP(AU217,'[1]シフト記号表（勤務時間帯）'!$C$6:$K$35,9,FALSE))</f>
        <v/>
      </c>
      <c r="AV218" s="629" t="str">
        <f>IF(AV217="","",VLOOKUP(AV217,'[1]シフト記号表（勤務時間帯）'!$C$6:$K$35,9,FALSE))</f>
        <v/>
      </c>
      <c r="AW218" s="629" t="str">
        <f>IF(AW217="","",VLOOKUP(AW217,'[1]シフト記号表（勤務時間帯）'!$C$6:$K$35,9,FALSE))</f>
        <v/>
      </c>
      <c r="AX218" s="1820">
        <f>IF($BB$3="４週",SUM(S218:AT218),IF($BB$3="暦月",SUM(S218:AW218),""))</f>
        <v>0</v>
      </c>
      <c r="AY218" s="1821"/>
      <c r="AZ218" s="1822">
        <f>IF($BB$3="４週",AX218/4,IF($BB$3="暦月",'勤務体制（100名）'!AX218/('勤務体制（100名）'!$BB$8/7),""))</f>
        <v>0</v>
      </c>
      <c r="BA218" s="1823"/>
      <c r="BB218" s="1877"/>
      <c r="BC218" s="1772"/>
      <c r="BD218" s="1772"/>
      <c r="BE218" s="1772"/>
      <c r="BF218" s="1773"/>
    </row>
    <row r="219" spans="2:58" ht="20.25" customHeight="1" x14ac:dyDescent="0.2">
      <c r="B219" s="1750"/>
      <c r="C219" s="1859"/>
      <c r="D219" s="1860"/>
      <c r="E219" s="1861"/>
      <c r="F219" s="693">
        <f>C217</f>
        <v>0</v>
      </c>
      <c r="G219" s="1835"/>
      <c r="H219" s="1765"/>
      <c r="I219" s="1766"/>
      <c r="J219" s="1766"/>
      <c r="K219" s="1767"/>
      <c r="L219" s="1840"/>
      <c r="M219" s="1841"/>
      <c r="N219" s="1841"/>
      <c r="O219" s="1842"/>
      <c r="P219" s="1824" t="s">
        <v>1137</v>
      </c>
      <c r="Q219" s="1825"/>
      <c r="R219" s="1826"/>
      <c r="S219" s="632" t="str">
        <f>IF(S217="","",VLOOKUP(S217,'[1]シフト記号表（勤務時間帯）'!$C$6:$U$35,19,FALSE))</f>
        <v/>
      </c>
      <c r="T219" s="633" t="str">
        <f>IF(T217="","",VLOOKUP(T217,'[1]シフト記号表（勤務時間帯）'!$C$6:$U$35,19,FALSE))</f>
        <v/>
      </c>
      <c r="U219" s="633" t="str">
        <f>IF(U217="","",VLOOKUP(U217,'[1]シフト記号表（勤務時間帯）'!$C$6:$U$35,19,FALSE))</f>
        <v/>
      </c>
      <c r="V219" s="633" t="str">
        <f>IF(V217="","",VLOOKUP(V217,'[1]シフト記号表（勤務時間帯）'!$C$6:$U$35,19,FALSE))</f>
        <v/>
      </c>
      <c r="W219" s="633" t="str">
        <f>IF(W217="","",VLOOKUP(W217,'[1]シフト記号表（勤務時間帯）'!$C$6:$U$35,19,FALSE))</f>
        <v/>
      </c>
      <c r="X219" s="633" t="str">
        <f>IF(X217="","",VLOOKUP(X217,'[1]シフト記号表（勤務時間帯）'!$C$6:$U$35,19,FALSE))</f>
        <v/>
      </c>
      <c r="Y219" s="634" t="str">
        <f>IF(Y217="","",VLOOKUP(Y217,'[1]シフト記号表（勤務時間帯）'!$C$6:$U$35,19,FALSE))</f>
        <v/>
      </c>
      <c r="Z219" s="632" t="str">
        <f>IF(Z217="","",VLOOKUP(Z217,'[1]シフト記号表（勤務時間帯）'!$C$6:$U$35,19,FALSE))</f>
        <v/>
      </c>
      <c r="AA219" s="633" t="str">
        <f>IF(AA217="","",VLOOKUP(AA217,'[1]シフト記号表（勤務時間帯）'!$C$6:$U$35,19,FALSE))</f>
        <v/>
      </c>
      <c r="AB219" s="633" t="str">
        <f>IF(AB217="","",VLOOKUP(AB217,'[1]シフト記号表（勤務時間帯）'!$C$6:$U$35,19,FALSE))</f>
        <v/>
      </c>
      <c r="AC219" s="633" t="str">
        <f>IF(AC217="","",VLOOKUP(AC217,'[1]シフト記号表（勤務時間帯）'!$C$6:$U$35,19,FALSE))</f>
        <v/>
      </c>
      <c r="AD219" s="633" t="str">
        <f>IF(AD217="","",VLOOKUP(AD217,'[1]シフト記号表（勤務時間帯）'!$C$6:$U$35,19,FALSE))</f>
        <v/>
      </c>
      <c r="AE219" s="633" t="str">
        <f>IF(AE217="","",VLOOKUP(AE217,'[1]シフト記号表（勤務時間帯）'!$C$6:$U$35,19,FALSE))</f>
        <v/>
      </c>
      <c r="AF219" s="634" t="str">
        <f>IF(AF217="","",VLOOKUP(AF217,'[1]シフト記号表（勤務時間帯）'!$C$6:$U$35,19,FALSE))</f>
        <v/>
      </c>
      <c r="AG219" s="632" t="str">
        <f>IF(AG217="","",VLOOKUP(AG217,'[1]シフト記号表（勤務時間帯）'!$C$6:$U$35,19,FALSE))</f>
        <v/>
      </c>
      <c r="AH219" s="633" t="str">
        <f>IF(AH217="","",VLOOKUP(AH217,'[1]シフト記号表（勤務時間帯）'!$C$6:$U$35,19,FALSE))</f>
        <v/>
      </c>
      <c r="AI219" s="633" t="str">
        <f>IF(AI217="","",VLOOKUP(AI217,'[1]シフト記号表（勤務時間帯）'!$C$6:$U$35,19,FALSE))</f>
        <v/>
      </c>
      <c r="AJ219" s="633" t="str">
        <f>IF(AJ217="","",VLOOKUP(AJ217,'[1]シフト記号表（勤務時間帯）'!$C$6:$U$35,19,FALSE))</f>
        <v/>
      </c>
      <c r="AK219" s="633" t="str">
        <f>IF(AK217="","",VLOOKUP(AK217,'[1]シフト記号表（勤務時間帯）'!$C$6:$U$35,19,FALSE))</f>
        <v/>
      </c>
      <c r="AL219" s="633" t="str">
        <f>IF(AL217="","",VLOOKUP(AL217,'[1]シフト記号表（勤務時間帯）'!$C$6:$U$35,19,FALSE))</f>
        <v/>
      </c>
      <c r="AM219" s="634" t="str">
        <f>IF(AM217="","",VLOOKUP(AM217,'[1]シフト記号表（勤務時間帯）'!$C$6:$U$35,19,FALSE))</f>
        <v/>
      </c>
      <c r="AN219" s="632" t="str">
        <f>IF(AN217="","",VLOOKUP(AN217,'[1]シフト記号表（勤務時間帯）'!$C$6:$U$35,19,FALSE))</f>
        <v/>
      </c>
      <c r="AO219" s="633" t="str">
        <f>IF(AO217="","",VLOOKUP(AO217,'[1]シフト記号表（勤務時間帯）'!$C$6:$U$35,19,FALSE))</f>
        <v/>
      </c>
      <c r="AP219" s="633" t="str">
        <f>IF(AP217="","",VLOOKUP(AP217,'[1]シフト記号表（勤務時間帯）'!$C$6:$U$35,19,FALSE))</f>
        <v/>
      </c>
      <c r="AQ219" s="633" t="str">
        <f>IF(AQ217="","",VLOOKUP(AQ217,'[1]シフト記号表（勤務時間帯）'!$C$6:$U$35,19,FALSE))</f>
        <v/>
      </c>
      <c r="AR219" s="633" t="str">
        <f>IF(AR217="","",VLOOKUP(AR217,'[1]シフト記号表（勤務時間帯）'!$C$6:$U$35,19,FALSE))</f>
        <v/>
      </c>
      <c r="AS219" s="633" t="str">
        <f>IF(AS217="","",VLOOKUP(AS217,'[1]シフト記号表（勤務時間帯）'!$C$6:$U$35,19,FALSE))</f>
        <v/>
      </c>
      <c r="AT219" s="634" t="str">
        <f>IF(AT217="","",VLOOKUP(AT217,'[1]シフト記号表（勤務時間帯）'!$C$6:$U$35,19,FALSE))</f>
        <v/>
      </c>
      <c r="AU219" s="632" t="str">
        <f>IF(AU217="","",VLOOKUP(AU217,'[1]シフト記号表（勤務時間帯）'!$C$6:$U$35,19,FALSE))</f>
        <v/>
      </c>
      <c r="AV219" s="633" t="str">
        <f>IF(AV217="","",VLOOKUP(AV217,'[1]シフト記号表（勤務時間帯）'!$C$6:$U$35,19,FALSE))</f>
        <v/>
      </c>
      <c r="AW219" s="633" t="str">
        <f>IF(AW217="","",VLOOKUP(AW217,'[1]シフト記号表（勤務時間帯）'!$C$6:$U$35,19,FALSE))</f>
        <v/>
      </c>
      <c r="AX219" s="1827">
        <f>IF($BB$3="４週",SUM(S219:AT219),IF($BB$3="暦月",SUM(S219:AW219),""))</f>
        <v>0</v>
      </c>
      <c r="AY219" s="1828"/>
      <c r="AZ219" s="1829">
        <f>IF($BB$3="４週",AX219/4,IF($BB$3="暦月",'勤務体制（100名）'!AX219/('勤務体制（100名）'!$BB$8/7),""))</f>
        <v>0</v>
      </c>
      <c r="BA219" s="1830"/>
      <c r="BB219" s="1878"/>
      <c r="BC219" s="1841"/>
      <c r="BD219" s="1841"/>
      <c r="BE219" s="1841"/>
      <c r="BF219" s="1842"/>
    </row>
    <row r="220" spans="2:58" ht="20.25" customHeight="1" x14ac:dyDescent="0.2">
      <c r="B220" s="1750">
        <f>B217+1</f>
        <v>67</v>
      </c>
      <c r="C220" s="1853"/>
      <c r="D220" s="1854"/>
      <c r="E220" s="1855"/>
      <c r="F220" s="635"/>
      <c r="G220" s="1834"/>
      <c r="H220" s="1836"/>
      <c r="I220" s="1766"/>
      <c r="J220" s="1766"/>
      <c r="K220" s="1767"/>
      <c r="L220" s="1837"/>
      <c r="M220" s="1838"/>
      <c r="N220" s="1838"/>
      <c r="O220" s="1839"/>
      <c r="P220" s="1843" t="s">
        <v>1135</v>
      </c>
      <c r="Q220" s="1844"/>
      <c r="R220" s="1845"/>
      <c r="S220" s="690"/>
      <c r="T220" s="691"/>
      <c r="U220" s="691"/>
      <c r="V220" s="691"/>
      <c r="W220" s="691"/>
      <c r="X220" s="691"/>
      <c r="Y220" s="692"/>
      <c r="Z220" s="690"/>
      <c r="AA220" s="691"/>
      <c r="AB220" s="691"/>
      <c r="AC220" s="691"/>
      <c r="AD220" s="691"/>
      <c r="AE220" s="691"/>
      <c r="AF220" s="692"/>
      <c r="AG220" s="690"/>
      <c r="AH220" s="691"/>
      <c r="AI220" s="691"/>
      <c r="AJ220" s="691"/>
      <c r="AK220" s="691"/>
      <c r="AL220" s="691"/>
      <c r="AM220" s="692"/>
      <c r="AN220" s="690"/>
      <c r="AO220" s="691"/>
      <c r="AP220" s="691"/>
      <c r="AQ220" s="691"/>
      <c r="AR220" s="691"/>
      <c r="AS220" s="691"/>
      <c r="AT220" s="692"/>
      <c r="AU220" s="690"/>
      <c r="AV220" s="691"/>
      <c r="AW220" s="691"/>
      <c r="AX220" s="1915"/>
      <c r="AY220" s="1916"/>
      <c r="AZ220" s="1917"/>
      <c r="BA220" s="1918"/>
      <c r="BB220" s="1876"/>
      <c r="BC220" s="1838"/>
      <c r="BD220" s="1838"/>
      <c r="BE220" s="1838"/>
      <c r="BF220" s="1839"/>
    </row>
    <row r="221" spans="2:58" ht="20.25" customHeight="1" x14ac:dyDescent="0.2">
      <c r="B221" s="1750"/>
      <c r="C221" s="1856"/>
      <c r="D221" s="1857"/>
      <c r="E221" s="1858"/>
      <c r="F221" s="627"/>
      <c r="G221" s="1761"/>
      <c r="H221" s="1765"/>
      <c r="I221" s="1766"/>
      <c r="J221" s="1766"/>
      <c r="K221" s="1767"/>
      <c r="L221" s="1771"/>
      <c r="M221" s="1772"/>
      <c r="N221" s="1772"/>
      <c r="O221" s="1773"/>
      <c r="P221" s="1817" t="s">
        <v>1136</v>
      </c>
      <c r="Q221" s="1818"/>
      <c r="R221" s="1819"/>
      <c r="S221" s="628" t="str">
        <f>IF(S220="","",VLOOKUP(S220,'[1]シフト記号表（勤務時間帯）'!$C$6:$K$35,9,FALSE))</f>
        <v/>
      </c>
      <c r="T221" s="629" t="str">
        <f>IF(T220="","",VLOOKUP(T220,'[1]シフト記号表（勤務時間帯）'!$C$6:$K$35,9,FALSE))</f>
        <v/>
      </c>
      <c r="U221" s="629" t="str">
        <f>IF(U220="","",VLOOKUP(U220,'[1]シフト記号表（勤務時間帯）'!$C$6:$K$35,9,FALSE))</f>
        <v/>
      </c>
      <c r="V221" s="629" t="str">
        <f>IF(V220="","",VLOOKUP(V220,'[1]シフト記号表（勤務時間帯）'!$C$6:$K$35,9,FALSE))</f>
        <v/>
      </c>
      <c r="W221" s="629" t="str">
        <f>IF(W220="","",VLOOKUP(W220,'[1]シフト記号表（勤務時間帯）'!$C$6:$K$35,9,FALSE))</f>
        <v/>
      </c>
      <c r="X221" s="629" t="str">
        <f>IF(X220="","",VLOOKUP(X220,'[1]シフト記号表（勤務時間帯）'!$C$6:$K$35,9,FALSE))</f>
        <v/>
      </c>
      <c r="Y221" s="630" t="str">
        <f>IF(Y220="","",VLOOKUP(Y220,'[1]シフト記号表（勤務時間帯）'!$C$6:$K$35,9,FALSE))</f>
        <v/>
      </c>
      <c r="Z221" s="628" t="str">
        <f>IF(Z220="","",VLOOKUP(Z220,'[1]シフト記号表（勤務時間帯）'!$C$6:$K$35,9,FALSE))</f>
        <v/>
      </c>
      <c r="AA221" s="629" t="str">
        <f>IF(AA220="","",VLOOKUP(AA220,'[1]シフト記号表（勤務時間帯）'!$C$6:$K$35,9,FALSE))</f>
        <v/>
      </c>
      <c r="AB221" s="629" t="str">
        <f>IF(AB220="","",VLOOKUP(AB220,'[1]シフト記号表（勤務時間帯）'!$C$6:$K$35,9,FALSE))</f>
        <v/>
      </c>
      <c r="AC221" s="629" t="str">
        <f>IF(AC220="","",VLOOKUP(AC220,'[1]シフト記号表（勤務時間帯）'!$C$6:$K$35,9,FALSE))</f>
        <v/>
      </c>
      <c r="AD221" s="629" t="str">
        <f>IF(AD220="","",VLOOKUP(AD220,'[1]シフト記号表（勤務時間帯）'!$C$6:$K$35,9,FALSE))</f>
        <v/>
      </c>
      <c r="AE221" s="629" t="str">
        <f>IF(AE220="","",VLOOKUP(AE220,'[1]シフト記号表（勤務時間帯）'!$C$6:$K$35,9,FALSE))</f>
        <v/>
      </c>
      <c r="AF221" s="630" t="str">
        <f>IF(AF220="","",VLOOKUP(AF220,'[1]シフト記号表（勤務時間帯）'!$C$6:$K$35,9,FALSE))</f>
        <v/>
      </c>
      <c r="AG221" s="628" t="str">
        <f>IF(AG220="","",VLOOKUP(AG220,'[1]シフト記号表（勤務時間帯）'!$C$6:$K$35,9,FALSE))</f>
        <v/>
      </c>
      <c r="AH221" s="629" t="str">
        <f>IF(AH220="","",VLOOKUP(AH220,'[1]シフト記号表（勤務時間帯）'!$C$6:$K$35,9,FALSE))</f>
        <v/>
      </c>
      <c r="AI221" s="629" t="str">
        <f>IF(AI220="","",VLOOKUP(AI220,'[1]シフト記号表（勤務時間帯）'!$C$6:$K$35,9,FALSE))</f>
        <v/>
      </c>
      <c r="AJ221" s="629" t="str">
        <f>IF(AJ220="","",VLOOKUP(AJ220,'[1]シフト記号表（勤務時間帯）'!$C$6:$K$35,9,FALSE))</f>
        <v/>
      </c>
      <c r="AK221" s="629" t="str">
        <f>IF(AK220="","",VLOOKUP(AK220,'[1]シフト記号表（勤務時間帯）'!$C$6:$K$35,9,FALSE))</f>
        <v/>
      </c>
      <c r="AL221" s="629" t="str">
        <f>IF(AL220="","",VLOOKUP(AL220,'[1]シフト記号表（勤務時間帯）'!$C$6:$K$35,9,FALSE))</f>
        <v/>
      </c>
      <c r="AM221" s="630" t="str">
        <f>IF(AM220="","",VLOOKUP(AM220,'[1]シフト記号表（勤務時間帯）'!$C$6:$K$35,9,FALSE))</f>
        <v/>
      </c>
      <c r="AN221" s="628" t="str">
        <f>IF(AN220="","",VLOOKUP(AN220,'[1]シフト記号表（勤務時間帯）'!$C$6:$K$35,9,FALSE))</f>
        <v/>
      </c>
      <c r="AO221" s="629" t="str">
        <f>IF(AO220="","",VLOOKUP(AO220,'[1]シフト記号表（勤務時間帯）'!$C$6:$K$35,9,FALSE))</f>
        <v/>
      </c>
      <c r="AP221" s="629" t="str">
        <f>IF(AP220="","",VLOOKUP(AP220,'[1]シフト記号表（勤務時間帯）'!$C$6:$K$35,9,FALSE))</f>
        <v/>
      </c>
      <c r="AQ221" s="629" t="str">
        <f>IF(AQ220="","",VLOOKUP(AQ220,'[1]シフト記号表（勤務時間帯）'!$C$6:$K$35,9,FALSE))</f>
        <v/>
      </c>
      <c r="AR221" s="629" t="str">
        <f>IF(AR220="","",VLOOKUP(AR220,'[1]シフト記号表（勤務時間帯）'!$C$6:$K$35,9,FALSE))</f>
        <v/>
      </c>
      <c r="AS221" s="629" t="str">
        <f>IF(AS220="","",VLOOKUP(AS220,'[1]シフト記号表（勤務時間帯）'!$C$6:$K$35,9,FALSE))</f>
        <v/>
      </c>
      <c r="AT221" s="630" t="str">
        <f>IF(AT220="","",VLOOKUP(AT220,'[1]シフト記号表（勤務時間帯）'!$C$6:$K$35,9,FALSE))</f>
        <v/>
      </c>
      <c r="AU221" s="628" t="str">
        <f>IF(AU220="","",VLOOKUP(AU220,'[1]シフト記号表（勤務時間帯）'!$C$6:$K$35,9,FALSE))</f>
        <v/>
      </c>
      <c r="AV221" s="629" t="str">
        <f>IF(AV220="","",VLOOKUP(AV220,'[1]シフト記号表（勤務時間帯）'!$C$6:$K$35,9,FALSE))</f>
        <v/>
      </c>
      <c r="AW221" s="629" t="str">
        <f>IF(AW220="","",VLOOKUP(AW220,'[1]シフト記号表（勤務時間帯）'!$C$6:$K$35,9,FALSE))</f>
        <v/>
      </c>
      <c r="AX221" s="1820">
        <f>IF($BB$3="４週",SUM(S221:AT221),IF($BB$3="暦月",SUM(S221:AW221),""))</f>
        <v>0</v>
      </c>
      <c r="AY221" s="1821"/>
      <c r="AZ221" s="1822">
        <f>IF($BB$3="４週",AX221/4,IF($BB$3="暦月",'勤務体制（100名）'!AX221/('勤務体制（100名）'!$BB$8/7),""))</f>
        <v>0</v>
      </c>
      <c r="BA221" s="1823"/>
      <c r="BB221" s="1877"/>
      <c r="BC221" s="1772"/>
      <c r="BD221" s="1772"/>
      <c r="BE221" s="1772"/>
      <c r="BF221" s="1773"/>
    </row>
    <row r="222" spans="2:58" ht="20.25" customHeight="1" x14ac:dyDescent="0.2">
      <c r="B222" s="1750"/>
      <c r="C222" s="1859"/>
      <c r="D222" s="1860"/>
      <c r="E222" s="1861"/>
      <c r="F222" s="693">
        <f>C220</f>
        <v>0</v>
      </c>
      <c r="G222" s="1835"/>
      <c r="H222" s="1765"/>
      <c r="I222" s="1766"/>
      <c r="J222" s="1766"/>
      <c r="K222" s="1767"/>
      <c r="L222" s="1840"/>
      <c r="M222" s="1841"/>
      <c r="N222" s="1841"/>
      <c r="O222" s="1842"/>
      <c r="P222" s="1824" t="s">
        <v>1137</v>
      </c>
      <c r="Q222" s="1825"/>
      <c r="R222" s="1826"/>
      <c r="S222" s="632" t="str">
        <f>IF(S220="","",VLOOKUP(S220,'[1]シフト記号表（勤務時間帯）'!$C$6:$U$35,19,FALSE))</f>
        <v/>
      </c>
      <c r="T222" s="633" t="str">
        <f>IF(T220="","",VLOOKUP(T220,'[1]シフト記号表（勤務時間帯）'!$C$6:$U$35,19,FALSE))</f>
        <v/>
      </c>
      <c r="U222" s="633" t="str">
        <f>IF(U220="","",VLOOKUP(U220,'[1]シフト記号表（勤務時間帯）'!$C$6:$U$35,19,FALSE))</f>
        <v/>
      </c>
      <c r="V222" s="633" t="str">
        <f>IF(V220="","",VLOOKUP(V220,'[1]シフト記号表（勤務時間帯）'!$C$6:$U$35,19,FALSE))</f>
        <v/>
      </c>
      <c r="W222" s="633" t="str">
        <f>IF(W220="","",VLOOKUP(W220,'[1]シフト記号表（勤務時間帯）'!$C$6:$U$35,19,FALSE))</f>
        <v/>
      </c>
      <c r="X222" s="633" t="str">
        <f>IF(X220="","",VLOOKUP(X220,'[1]シフト記号表（勤務時間帯）'!$C$6:$U$35,19,FALSE))</f>
        <v/>
      </c>
      <c r="Y222" s="634" t="str">
        <f>IF(Y220="","",VLOOKUP(Y220,'[1]シフト記号表（勤務時間帯）'!$C$6:$U$35,19,FALSE))</f>
        <v/>
      </c>
      <c r="Z222" s="632" t="str">
        <f>IF(Z220="","",VLOOKUP(Z220,'[1]シフト記号表（勤務時間帯）'!$C$6:$U$35,19,FALSE))</f>
        <v/>
      </c>
      <c r="AA222" s="633" t="str">
        <f>IF(AA220="","",VLOOKUP(AA220,'[1]シフト記号表（勤務時間帯）'!$C$6:$U$35,19,FALSE))</f>
        <v/>
      </c>
      <c r="AB222" s="633" t="str">
        <f>IF(AB220="","",VLOOKUP(AB220,'[1]シフト記号表（勤務時間帯）'!$C$6:$U$35,19,FALSE))</f>
        <v/>
      </c>
      <c r="AC222" s="633" t="str">
        <f>IF(AC220="","",VLOOKUP(AC220,'[1]シフト記号表（勤務時間帯）'!$C$6:$U$35,19,FALSE))</f>
        <v/>
      </c>
      <c r="AD222" s="633" t="str">
        <f>IF(AD220="","",VLOOKUP(AD220,'[1]シフト記号表（勤務時間帯）'!$C$6:$U$35,19,FALSE))</f>
        <v/>
      </c>
      <c r="AE222" s="633" t="str">
        <f>IF(AE220="","",VLOOKUP(AE220,'[1]シフト記号表（勤務時間帯）'!$C$6:$U$35,19,FALSE))</f>
        <v/>
      </c>
      <c r="AF222" s="634" t="str">
        <f>IF(AF220="","",VLOOKUP(AF220,'[1]シフト記号表（勤務時間帯）'!$C$6:$U$35,19,FALSE))</f>
        <v/>
      </c>
      <c r="AG222" s="632" t="str">
        <f>IF(AG220="","",VLOOKUP(AG220,'[1]シフト記号表（勤務時間帯）'!$C$6:$U$35,19,FALSE))</f>
        <v/>
      </c>
      <c r="AH222" s="633" t="str">
        <f>IF(AH220="","",VLOOKUP(AH220,'[1]シフト記号表（勤務時間帯）'!$C$6:$U$35,19,FALSE))</f>
        <v/>
      </c>
      <c r="AI222" s="633" t="str">
        <f>IF(AI220="","",VLOOKUP(AI220,'[1]シフト記号表（勤務時間帯）'!$C$6:$U$35,19,FALSE))</f>
        <v/>
      </c>
      <c r="AJ222" s="633" t="str">
        <f>IF(AJ220="","",VLOOKUP(AJ220,'[1]シフト記号表（勤務時間帯）'!$C$6:$U$35,19,FALSE))</f>
        <v/>
      </c>
      <c r="AK222" s="633" t="str">
        <f>IF(AK220="","",VLOOKUP(AK220,'[1]シフト記号表（勤務時間帯）'!$C$6:$U$35,19,FALSE))</f>
        <v/>
      </c>
      <c r="AL222" s="633" t="str">
        <f>IF(AL220="","",VLOOKUP(AL220,'[1]シフト記号表（勤務時間帯）'!$C$6:$U$35,19,FALSE))</f>
        <v/>
      </c>
      <c r="AM222" s="634" t="str">
        <f>IF(AM220="","",VLOOKUP(AM220,'[1]シフト記号表（勤務時間帯）'!$C$6:$U$35,19,FALSE))</f>
        <v/>
      </c>
      <c r="AN222" s="632" t="str">
        <f>IF(AN220="","",VLOOKUP(AN220,'[1]シフト記号表（勤務時間帯）'!$C$6:$U$35,19,FALSE))</f>
        <v/>
      </c>
      <c r="AO222" s="633" t="str">
        <f>IF(AO220="","",VLOOKUP(AO220,'[1]シフト記号表（勤務時間帯）'!$C$6:$U$35,19,FALSE))</f>
        <v/>
      </c>
      <c r="AP222" s="633" t="str">
        <f>IF(AP220="","",VLOOKUP(AP220,'[1]シフト記号表（勤務時間帯）'!$C$6:$U$35,19,FALSE))</f>
        <v/>
      </c>
      <c r="AQ222" s="633" t="str">
        <f>IF(AQ220="","",VLOOKUP(AQ220,'[1]シフト記号表（勤務時間帯）'!$C$6:$U$35,19,FALSE))</f>
        <v/>
      </c>
      <c r="AR222" s="633" t="str">
        <f>IF(AR220="","",VLOOKUP(AR220,'[1]シフト記号表（勤務時間帯）'!$C$6:$U$35,19,FALSE))</f>
        <v/>
      </c>
      <c r="AS222" s="633" t="str">
        <f>IF(AS220="","",VLOOKUP(AS220,'[1]シフト記号表（勤務時間帯）'!$C$6:$U$35,19,FALSE))</f>
        <v/>
      </c>
      <c r="AT222" s="634" t="str">
        <f>IF(AT220="","",VLOOKUP(AT220,'[1]シフト記号表（勤務時間帯）'!$C$6:$U$35,19,FALSE))</f>
        <v/>
      </c>
      <c r="AU222" s="632" t="str">
        <f>IF(AU220="","",VLOOKUP(AU220,'[1]シフト記号表（勤務時間帯）'!$C$6:$U$35,19,FALSE))</f>
        <v/>
      </c>
      <c r="AV222" s="633" t="str">
        <f>IF(AV220="","",VLOOKUP(AV220,'[1]シフト記号表（勤務時間帯）'!$C$6:$U$35,19,FALSE))</f>
        <v/>
      </c>
      <c r="AW222" s="633" t="str">
        <f>IF(AW220="","",VLOOKUP(AW220,'[1]シフト記号表（勤務時間帯）'!$C$6:$U$35,19,FALSE))</f>
        <v/>
      </c>
      <c r="AX222" s="1827">
        <f>IF($BB$3="４週",SUM(S222:AT222),IF($BB$3="暦月",SUM(S222:AW222),""))</f>
        <v>0</v>
      </c>
      <c r="AY222" s="1828"/>
      <c r="AZ222" s="1829">
        <f>IF($BB$3="４週",AX222/4,IF($BB$3="暦月",'勤務体制（100名）'!AX222/('勤務体制（100名）'!$BB$8/7),""))</f>
        <v>0</v>
      </c>
      <c r="BA222" s="1830"/>
      <c r="BB222" s="1878"/>
      <c r="BC222" s="1841"/>
      <c r="BD222" s="1841"/>
      <c r="BE222" s="1841"/>
      <c r="BF222" s="1842"/>
    </row>
    <row r="223" spans="2:58" ht="20.25" customHeight="1" x14ac:dyDescent="0.2">
      <c r="B223" s="1750">
        <f>B220+1</f>
        <v>68</v>
      </c>
      <c r="C223" s="1853"/>
      <c r="D223" s="1854"/>
      <c r="E223" s="1855"/>
      <c r="F223" s="635"/>
      <c r="G223" s="1834"/>
      <c r="H223" s="1836"/>
      <c r="I223" s="1766"/>
      <c r="J223" s="1766"/>
      <c r="K223" s="1767"/>
      <c r="L223" s="1837"/>
      <c r="M223" s="1838"/>
      <c r="N223" s="1838"/>
      <c r="O223" s="1839"/>
      <c r="P223" s="1843" t="s">
        <v>1135</v>
      </c>
      <c r="Q223" s="1844"/>
      <c r="R223" s="1845"/>
      <c r="S223" s="690"/>
      <c r="T223" s="691"/>
      <c r="U223" s="691"/>
      <c r="V223" s="691"/>
      <c r="W223" s="691"/>
      <c r="X223" s="691"/>
      <c r="Y223" s="692"/>
      <c r="Z223" s="690"/>
      <c r="AA223" s="691"/>
      <c r="AB223" s="691"/>
      <c r="AC223" s="691"/>
      <c r="AD223" s="691"/>
      <c r="AE223" s="691"/>
      <c r="AF223" s="692"/>
      <c r="AG223" s="690"/>
      <c r="AH223" s="691"/>
      <c r="AI223" s="691"/>
      <c r="AJ223" s="691"/>
      <c r="AK223" s="691"/>
      <c r="AL223" s="691"/>
      <c r="AM223" s="692"/>
      <c r="AN223" s="690"/>
      <c r="AO223" s="691"/>
      <c r="AP223" s="691"/>
      <c r="AQ223" s="691"/>
      <c r="AR223" s="691"/>
      <c r="AS223" s="691"/>
      <c r="AT223" s="692"/>
      <c r="AU223" s="690"/>
      <c r="AV223" s="691"/>
      <c r="AW223" s="691"/>
      <c r="AX223" s="1915"/>
      <c r="AY223" s="1916"/>
      <c r="AZ223" s="1917"/>
      <c r="BA223" s="1918"/>
      <c r="BB223" s="1876"/>
      <c r="BC223" s="1838"/>
      <c r="BD223" s="1838"/>
      <c r="BE223" s="1838"/>
      <c r="BF223" s="1839"/>
    </row>
    <row r="224" spans="2:58" ht="20.25" customHeight="1" x14ac:dyDescent="0.2">
      <c r="B224" s="1750"/>
      <c r="C224" s="1856"/>
      <c r="D224" s="1857"/>
      <c r="E224" s="1858"/>
      <c r="F224" s="627"/>
      <c r="G224" s="1761"/>
      <c r="H224" s="1765"/>
      <c r="I224" s="1766"/>
      <c r="J224" s="1766"/>
      <c r="K224" s="1767"/>
      <c r="L224" s="1771"/>
      <c r="M224" s="1772"/>
      <c r="N224" s="1772"/>
      <c r="O224" s="1773"/>
      <c r="P224" s="1817" t="s">
        <v>1136</v>
      </c>
      <c r="Q224" s="1818"/>
      <c r="R224" s="1819"/>
      <c r="S224" s="628" t="str">
        <f>IF(S223="","",VLOOKUP(S223,'[1]シフト記号表（勤務時間帯）'!$C$6:$K$35,9,FALSE))</f>
        <v/>
      </c>
      <c r="T224" s="629" t="str">
        <f>IF(T223="","",VLOOKUP(T223,'[1]シフト記号表（勤務時間帯）'!$C$6:$K$35,9,FALSE))</f>
        <v/>
      </c>
      <c r="U224" s="629" t="str">
        <f>IF(U223="","",VLOOKUP(U223,'[1]シフト記号表（勤務時間帯）'!$C$6:$K$35,9,FALSE))</f>
        <v/>
      </c>
      <c r="V224" s="629" t="str">
        <f>IF(V223="","",VLOOKUP(V223,'[1]シフト記号表（勤務時間帯）'!$C$6:$K$35,9,FALSE))</f>
        <v/>
      </c>
      <c r="W224" s="629" t="str">
        <f>IF(W223="","",VLOOKUP(W223,'[1]シフト記号表（勤務時間帯）'!$C$6:$K$35,9,FALSE))</f>
        <v/>
      </c>
      <c r="X224" s="629" t="str">
        <f>IF(X223="","",VLOOKUP(X223,'[1]シフト記号表（勤務時間帯）'!$C$6:$K$35,9,FALSE))</f>
        <v/>
      </c>
      <c r="Y224" s="630" t="str">
        <f>IF(Y223="","",VLOOKUP(Y223,'[1]シフト記号表（勤務時間帯）'!$C$6:$K$35,9,FALSE))</f>
        <v/>
      </c>
      <c r="Z224" s="628" t="str">
        <f>IF(Z223="","",VLOOKUP(Z223,'[1]シフト記号表（勤務時間帯）'!$C$6:$K$35,9,FALSE))</f>
        <v/>
      </c>
      <c r="AA224" s="629" t="str">
        <f>IF(AA223="","",VLOOKUP(AA223,'[1]シフト記号表（勤務時間帯）'!$C$6:$K$35,9,FALSE))</f>
        <v/>
      </c>
      <c r="AB224" s="629" t="str">
        <f>IF(AB223="","",VLOOKUP(AB223,'[1]シフト記号表（勤務時間帯）'!$C$6:$K$35,9,FALSE))</f>
        <v/>
      </c>
      <c r="AC224" s="629" t="str">
        <f>IF(AC223="","",VLOOKUP(AC223,'[1]シフト記号表（勤務時間帯）'!$C$6:$K$35,9,FALSE))</f>
        <v/>
      </c>
      <c r="AD224" s="629" t="str">
        <f>IF(AD223="","",VLOOKUP(AD223,'[1]シフト記号表（勤務時間帯）'!$C$6:$K$35,9,FALSE))</f>
        <v/>
      </c>
      <c r="AE224" s="629" t="str">
        <f>IF(AE223="","",VLOOKUP(AE223,'[1]シフト記号表（勤務時間帯）'!$C$6:$K$35,9,FALSE))</f>
        <v/>
      </c>
      <c r="AF224" s="630" t="str">
        <f>IF(AF223="","",VLOOKUP(AF223,'[1]シフト記号表（勤務時間帯）'!$C$6:$K$35,9,FALSE))</f>
        <v/>
      </c>
      <c r="AG224" s="628" t="str">
        <f>IF(AG223="","",VLOOKUP(AG223,'[1]シフト記号表（勤務時間帯）'!$C$6:$K$35,9,FALSE))</f>
        <v/>
      </c>
      <c r="AH224" s="629" t="str">
        <f>IF(AH223="","",VLOOKUP(AH223,'[1]シフト記号表（勤務時間帯）'!$C$6:$K$35,9,FALSE))</f>
        <v/>
      </c>
      <c r="AI224" s="629" t="str">
        <f>IF(AI223="","",VLOOKUP(AI223,'[1]シフト記号表（勤務時間帯）'!$C$6:$K$35,9,FALSE))</f>
        <v/>
      </c>
      <c r="AJ224" s="629" t="str">
        <f>IF(AJ223="","",VLOOKUP(AJ223,'[1]シフト記号表（勤務時間帯）'!$C$6:$K$35,9,FALSE))</f>
        <v/>
      </c>
      <c r="AK224" s="629" t="str">
        <f>IF(AK223="","",VLOOKUP(AK223,'[1]シフト記号表（勤務時間帯）'!$C$6:$K$35,9,FALSE))</f>
        <v/>
      </c>
      <c r="AL224" s="629" t="str">
        <f>IF(AL223="","",VLOOKUP(AL223,'[1]シフト記号表（勤務時間帯）'!$C$6:$K$35,9,FALSE))</f>
        <v/>
      </c>
      <c r="AM224" s="630" t="str">
        <f>IF(AM223="","",VLOOKUP(AM223,'[1]シフト記号表（勤務時間帯）'!$C$6:$K$35,9,FALSE))</f>
        <v/>
      </c>
      <c r="AN224" s="628" t="str">
        <f>IF(AN223="","",VLOOKUP(AN223,'[1]シフト記号表（勤務時間帯）'!$C$6:$K$35,9,FALSE))</f>
        <v/>
      </c>
      <c r="AO224" s="629" t="str">
        <f>IF(AO223="","",VLOOKUP(AO223,'[1]シフト記号表（勤務時間帯）'!$C$6:$K$35,9,FALSE))</f>
        <v/>
      </c>
      <c r="AP224" s="629" t="str">
        <f>IF(AP223="","",VLOOKUP(AP223,'[1]シフト記号表（勤務時間帯）'!$C$6:$K$35,9,FALSE))</f>
        <v/>
      </c>
      <c r="AQ224" s="629" t="str">
        <f>IF(AQ223="","",VLOOKUP(AQ223,'[1]シフト記号表（勤務時間帯）'!$C$6:$K$35,9,FALSE))</f>
        <v/>
      </c>
      <c r="AR224" s="629" t="str">
        <f>IF(AR223="","",VLOOKUP(AR223,'[1]シフト記号表（勤務時間帯）'!$C$6:$K$35,9,FALSE))</f>
        <v/>
      </c>
      <c r="AS224" s="629" t="str">
        <f>IF(AS223="","",VLOOKUP(AS223,'[1]シフト記号表（勤務時間帯）'!$C$6:$K$35,9,FALSE))</f>
        <v/>
      </c>
      <c r="AT224" s="630" t="str">
        <f>IF(AT223="","",VLOOKUP(AT223,'[1]シフト記号表（勤務時間帯）'!$C$6:$K$35,9,FALSE))</f>
        <v/>
      </c>
      <c r="AU224" s="628" t="str">
        <f>IF(AU223="","",VLOOKUP(AU223,'[1]シフト記号表（勤務時間帯）'!$C$6:$K$35,9,FALSE))</f>
        <v/>
      </c>
      <c r="AV224" s="629" t="str">
        <f>IF(AV223="","",VLOOKUP(AV223,'[1]シフト記号表（勤務時間帯）'!$C$6:$K$35,9,FALSE))</f>
        <v/>
      </c>
      <c r="AW224" s="629" t="str">
        <f>IF(AW223="","",VLOOKUP(AW223,'[1]シフト記号表（勤務時間帯）'!$C$6:$K$35,9,FALSE))</f>
        <v/>
      </c>
      <c r="AX224" s="1820">
        <f>IF($BB$3="４週",SUM(S224:AT224),IF($BB$3="暦月",SUM(S224:AW224),""))</f>
        <v>0</v>
      </c>
      <c r="AY224" s="1821"/>
      <c r="AZ224" s="1822">
        <f>IF($BB$3="４週",AX224/4,IF($BB$3="暦月",'勤務体制（100名）'!AX224/('勤務体制（100名）'!$BB$8/7),""))</f>
        <v>0</v>
      </c>
      <c r="BA224" s="1823"/>
      <c r="BB224" s="1877"/>
      <c r="BC224" s="1772"/>
      <c r="BD224" s="1772"/>
      <c r="BE224" s="1772"/>
      <c r="BF224" s="1773"/>
    </row>
    <row r="225" spans="2:58" ht="20.25" customHeight="1" x14ac:dyDescent="0.2">
      <c r="B225" s="1750"/>
      <c r="C225" s="1859"/>
      <c r="D225" s="1860"/>
      <c r="E225" s="1861"/>
      <c r="F225" s="693">
        <f>C223</f>
        <v>0</v>
      </c>
      <c r="G225" s="1835"/>
      <c r="H225" s="1765"/>
      <c r="I225" s="1766"/>
      <c r="J225" s="1766"/>
      <c r="K225" s="1767"/>
      <c r="L225" s="1840"/>
      <c r="M225" s="1841"/>
      <c r="N225" s="1841"/>
      <c r="O225" s="1842"/>
      <c r="P225" s="1824" t="s">
        <v>1137</v>
      </c>
      <c r="Q225" s="1825"/>
      <c r="R225" s="1826"/>
      <c r="S225" s="632" t="str">
        <f>IF(S223="","",VLOOKUP(S223,'[1]シフト記号表（勤務時間帯）'!$C$6:$U$35,19,FALSE))</f>
        <v/>
      </c>
      <c r="T225" s="633" t="str">
        <f>IF(T223="","",VLOOKUP(T223,'[1]シフト記号表（勤務時間帯）'!$C$6:$U$35,19,FALSE))</f>
        <v/>
      </c>
      <c r="U225" s="633" t="str">
        <f>IF(U223="","",VLOOKUP(U223,'[1]シフト記号表（勤務時間帯）'!$C$6:$U$35,19,FALSE))</f>
        <v/>
      </c>
      <c r="V225" s="633" t="str">
        <f>IF(V223="","",VLOOKUP(V223,'[1]シフト記号表（勤務時間帯）'!$C$6:$U$35,19,FALSE))</f>
        <v/>
      </c>
      <c r="W225" s="633" t="str">
        <f>IF(W223="","",VLOOKUP(W223,'[1]シフト記号表（勤務時間帯）'!$C$6:$U$35,19,FALSE))</f>
        <v/>
      </c>
      <c r="X225" s="633" t="str">
        <f>IF(X223="","",VLOOKUP(X223,'[1]シフト記号表（勤務時間帯）'!$C$6:$U$35,19,FALSE))</f>
        <v/>
      </c>
      <c r="Y225" s="634" t="str">
        <f>IF(Y223="","",VLOOKUP(Y223,'[1]シフト記号表（勤務時間帯）'!$C$6:$U$35,19,FALSE))</f>
        <v/>
      </c>
      <c r="Z225" s="632" t="str">
        <f>IF(Z223="","",VLOOKUP(Z223,'[1]シフト記号表（勤務時間帯）'!$C$6:$U$35,19,FALSE))</f>
        <v/>
      </c>
      <c r="AA225" s="633" t="str">
        <f>IF(AA223="","",VLOOKUP(AA223,'[1]シフト記号表（勤務時間帯）'!$C$6:$U$35,19,FALSE))</f>
        <v/>
      </c>
      <c r="AB225" s="633" t="str">
        <f>IF(AB223="","",VLOOKUP(AB223,'[1]シフト記号表（勤務時間帯）'!$C$6:$U$35,19,FALSE))</f>
        <v/>
      </c>
      <c r="AC225" s="633" t="str">
        <f>IF(AC223="","",VLOOKUP(AC223,'[1]シフト記号表（勤務時間帯）'!$C$6:$U$35,19,FALSE))</f>
        <v/>
      </c>
      <c r="AD225" s="633" t="str">
        <f>IF(AD223="","",VLOOKUP(AD223,'[1]シフト記号表（勤務時間帯）'!$C$6:$U$35,19,FALSE))</f>
        <v/>
      </c>
      <c r="AE225" s="633" t="str">
        <f>IF(AE223="","",VLOOKUP(AE223,'[1]シフト記号表（勤務時間帯）'!$C$6:$U$35,19,FALSE))</f>
        <v/>
      </c>
      <c r="AF225" s="634" t="str">
        <f>IF(AF223="","",VLOOKUP(AF223,'[1]シフト記号表（勤務時間帯）'!$C$6:$U$35,19,FALSE))</f>
        <v/>
      </c>
      <c r="AG225" s="632" t="str">
        <f>IF(AG223="","",VLOOKUP(AG223,'[1]シフト記号表（勤務時間帯）'!$C$6:$U$35,19,FALSE))</f>
        <v/>
      </c>
      <c r="AH225" s="633" t="str">
        <f>IF(AH223="","",VLOOKUP(AH223,'[1]シフト記号表（勤務時間帯）'!$C$6:$U$35,19,FALSE))</f>
        <v/>
      </c>
      <c r="AI225" s="633" t="str">
        <f>IF(AI223="","",VLOOKUP(AI223,'[1]シフト記号表（勤務時間帯）'!$C$6:$U$35,19,FALSE))</f>
        <v/>
      </c>
      <c r="AJ225" s="633" t="str">
        <f>IF(AJ223="","",VLOOKUP(AJ223,'[1]シフト記号表（勤務時間帯）'!$C$6:$U$35,19,FALSE))</f>
        <v/>
      </c>
      <c r="AK225" s="633" t="str">
        <f>IF(AK223="","",VLOOKUP(AK223,'[1]シフト記号表（勤務時間帯）'!$C$6:$U$35,19,FALSE))</f>
        <v/>
      </c>
      <c r="AL225" s="633" t="str">
        <f>IF(AL223="","",VLOOKUP(AL223,'[1]シフト記号表（勤務時間帯）'!$C$6:$U$35,19,FALSE))</f>
        <v/>
      </c>
      <c r="AM225" s="634" t="str">
        <f>IF(AM223="","",VLOOKUP(AM223,'[1]シフト記号表（勤務時間帯）'!$C$6:$U$35,19,FALSE))</f>
        <v/>
      </c>
      <c r="AN225" s="632" t="str">
        <f>IF(AN223="","",VLOOKUP(AN223,'[1]シフト記号表（勤務時間帯）'!$C$6:$U$35,19,FALSE))</f>
        <v/>
      </c>
      <c r="AO225" s="633" t="str">
        <f>IF(AO223="","",VLOOKUP(AO223,'[1]シフト記号表（勤務時間帯）'!$C$6:$U$35,19,FALSE))</f>
        <v/>
      </c>
      <c r="AP225" s="633" t="str">
        <f>IF(AP223="","",VLOOKUP(AP223,'[1]シフト記号表（勤務時間帯）'!$C$6:$U$35,19,FALSE))</f>
        <v/>
      </c>
      <c r="AQ225" s="633" t="str">
        <f>IF(AQ223="","",VLOOKUP(AQ223,'[1]シフト記号表（勤務時間帯）'!$C$6:$U$35,19,FALSE))</f>
        <v/>
      </c>
      <c r="AR225" s="633" t="str">
        <f>IF(AR223="","",VLOOKUP(AR223,'[1]シフト記号表（勤務時間帯）'!$C$6:$U$35,19,FALSE))</f>
        <v/>
      </c>
      <c r="AS225" s="633" t="str">
        <f>IF(AS223="","",VLOOKUP(AS223,'[1]シフト記号表（勤務時間帯）'!$C$6:$U$35,19,FALSE))</f>
        <v/>
      </c>
      <c r="AT225" s="634" t="str">
        <f>IF(AT223="","",VLOOKUP(AT223,'[1]シフト記号表（勤務時間帯）'!$C$6:$U$35,19,FALSE))</f>
        <v/>
      </c>
      <c r="AU225" s="632" t="str">
        <f>IF(AU223="","",VLOOKUP(AU223,'[1]シフト記号表（勤務時間帯）'!$C$6:$U$35,19,FALSE))</f>
        <v/>
      </c>
      <c r="AV225" s="633" t="str">
        <f>IF(AV223="","",VLOOKUP(AV223,'[1]シフト記号表（勤務時間帯）'!$C$6:$U$35,19,FALSE))</f>
        <v/>
      </c>
      <c r="AW225" s="633" t="str">
        <f>IF(AW223="","",VLOOKUP(AW223,'[1]シフト記号表（勤務時間帯）'!$C$6:$U$35,19,FALSE))</f>
        <v/>
      </c>
      <c r="AX225" s="1827">
        <f>IF($BB$3="４週",SUM(S225:AT225),IF($BB$3="暦月",SUM(S225:AW225),""))</f>
        <v>0</v>
      </c>
      <c r="AY225" s="1828"/>
      <c r="AZ225" s="1829">
        <f>IF($BB$3="４週",AX225/4,IF($BB$3="暦月",'勤務体制（100名）'!AX225/('勤務体制（100名）'!$BB$8/7),""))</f>
        <v>0</v>
      </c>
      <c r="BA225" s="1830"/>
      <c r="BB225" s="1878"/>
      <c r="BC225" s="1841"/>
      <c r="BD225" s="1841"/>
      <c r="BE225" s="1841"/>
      <c r="BF225" s="1842"/>
    </row>
    <row r="226" spans="2:58" ht="20.25" customHeight="1" x14ac:dyDescent="0.2">
      <c r="B226" s="1750">
        <f>B223+1</f>
        <v>69</v>
      </c>
      <c r="C226" s="1853"/>
      <c r="D226" s="1854"/>
      <c r="E226" s="1855"/>
      <c r="F226" s="635"/>
      <c r="G226" s="1834"/>
      <c r="H226" s="1836"/>
      <c r="I226" s="1766"/>
      <c r="J226" s="1766"/>
      <c r="K226" s="1767"/>
      <c r="L226" s="1837"/>
      <c r="M226" s="1838"/>
      <c r="N226" s="1838"/>
      <c r="O226" s="1839"/>
      <c r="P226" s="1843" t="s">
        <v>1135</v>
      </c>
      <c r="Q226" s="1844"/>
      <c r="R226" s="1845"/>
      <c r="S226" s="690"/>
      <c r="T226" s="691"/>
      <c r="U226" s="691"/>
      <c r="V226" s="691"/>
      <c r="W226" s="691"/>
      <c r="X226" s="691"/>
      <c r="Y226" s="692"/>
      <c r="Z226" s="690"/>
      <c r="AA226" s="691"/>
      <c r="AB226" s="691"/>
      <c r="AC226" s="691"/>
      <c r="AD226" s="691"/>
      <c r="AE226" s="691"/>
      <c r="AF226" s="692"/>
      <c r="AG226" s="690"/>
      <c r="AH226" s="691"/>
      <c r="AI226" s="691"/>
      <c r="AJ226" s="691"/>
      <c r="AK226" s="691"/>
      <c r="AL226" s="691"/>
      <c r="AM226" s="692"/>
      <c r="AN226" s="690"/>
      <c r="AO226" s="691"/>
      <c r="AP226" s="691"/>
      <c r="AQ226" s="691"/>
      <c r="AR226" s="691"/>
      <c r="AS226" s="691"/>
      <c r="AT226" s="692"/>
      <c r="AU226" s="690"/>
      <c r="AV226" s="691"/>
      <c r="AW226" s="691"/>
      <c r="AX226" s="1915"/>
      <c r="AY226" s="1916"/>
      <c r="AZ226" s="1917"/>
      <c r="BA226" s="1918"/>
      <c r="BB226" s="1876"/>
      <c r="BC226" s="1838"/>
      <c r="BD226" s="1838"/>
      <c r="BE226" s="1838"/>
      <c r="BF226" s="1839"/>
    </row>
    <row r="227" spans="2:58" ht="20.25" customHeight="1" x14ac:dyDescent="0.2">
      <c r="B227" s="1750"/>
      <c r="C227" s="1856"/>
      <c r="D227" s="1857"/>
      <c r="E227" s="1858"/>
      <c r="F227" s="627"/>
      <c r="G227" s="1761"/>
      <c r="H227" s="1765"/>
      <c r="I227" s="1766"/>
      <c r="J227" s="1766"/>
      <c r="K227" s="1767"/>
      <c r="L227" s="1771"/>
      <c r="M227" s="1772"/>
      <c r="N227" s="1772"/>
      <c r="O227" s="1773"/>
      <c r="P227" s="1817" t="s">
        <v>1136</v>
      </c>
      <c r="Q227" s="1818"/>
      <c r="R227" s="1819"/>
      <c r="S227" s="628" t="str">
        <f>IF(S226="","",VLOOKUP(S226,'[1]シフト記号表（勤務時間帯）'!$C$6:$K$35,9,FALSE))</f>
        <v/>
      </c>
      <c r="T227" s="629" t="str">
        <f>IF(T226="","",VLOOKUP(T226,'[1]シフト記号表（勤務時間帯）'!$C$6:$K$35,9,FALSE))</f>
        <v/>
      </c>
      <c r="U227" s="629" t="str">
        <f>IF(U226="","",VLOOKUP(U226,'[1]シフト記号表（勤務時間帯）'!$C$6:$K$35,9,FALSE))</f>
        <v/>
      </c>
      <c r="V227" s="629" t="str">
        <f>IF(V226="","",VLOOKUP(V226,'[1]シフト記号表（勤務時間帯）'!$C$6:$K$35,9,FALSE))</f>
        <v/>
      </c>
      <c r="W227" s="629" t="str">
        <f>IF(W226="","",VLOOKUP(W226,'[1]シフト記号表（勤務時間帯）'!$C$6:$K$35,9,FALSE))</f>
        <v/>
      </c>
      <c r="X227" s="629" t="str">
        <f>IF(X226="","",VLOOKUP(X226,'[1]シフト記号表（勤務時間帯）'!$C$6:$K$35,9,FALSE))</f>
        <v/>
      </c>
      <c r="Y227" s="630" t="str">
        <f>IF(Y226="","",VLOOKUP(Y226,'[1]シフト記号表（勤務時間帯）'!$C$6:$K$35,9,FALSE))</f>
        <v/>
      </c>
      <c r="Z227" s="628" t="str">
        <f>IF(Z226="","",VLOOKUP(Z226,'[1]シフト記号表（勤務時間帯）'!$C$6:$K$35,9,FALSE))</f>
        <v/>
      </c>
      <c r="AA227" s="629" t="str">
        <f>IF(AA226="","",VLOOKUP(AA226,'[1]シフト記号表（勤務時間帯）'!$C$6:$K$35,9,FALSE))</f>
        <v/>
      </c>
      <c r="AB227" s="629" t="str">
        <f>IF(AB226="","",VLOOKUP(AB226,'[1]シフト記号表（勤務時間帯）'!$C$6:$K$35,9,FALSE))</f>
        <v/>
      </c>
      <c r="AC227" s="629" t="str">
        <f>IF(AC226="","",VLOOKUP(AC226,'[1]シフト記号表（勤務時間帯）'!$C$6:$K$35,9,FALSE))</f>
        <v/>
      </c>
      <c r="AD227" s="629" t="str">
        <f>IF(AD226="","",VLOOKUP(AD226,'[1]シフト記号表（勤務時間帯）'!$C$6:$K$35,9,FALSE))</f>
        <v/>
      </c>
      <c r="AE227" s="629" t="str">
        <f>IF(AE226="","",VLOOKUP(AE226,'[1]シフト記号表（勤務時間帯）'!$C$6:$K$35,9,FALSE))</f>
        <v/>
      </c>
      <c r="AF227" s="630" t="str">
        <f>IF(AF226="","",VLOOKUP(AF226,'[1]シフト記号表（勤務時間帯）'!$C$6:$K$35,9,FALSE))</f>
        <v/>
      </c>
      <c r="AG227" s="628" t="str">
        <f>IF(AG226="","",VLOOKUP(AG226,'[1]シフト記号表（勤務時間帯）'!$C$6:$K$35,9,FALSE))</f>
        <v/>
      </c>
      <c r="AH227" s="629" t="str">
        <f>IF(AH226="","",VLOOKUP(AH226,'[1]シフト記号表（勤務時間帯）'!$C$6:$K$35,9,FALSE))</f>
        <v/>
      </c>
      <c r="AI227" s="629" t="str">
        <f>IF(AI226="","",VLOOKUP(AI226,'[1]シフト記号表（勤務時間帯）'!$C$6:$K$35,9,FALSE))</f>
        <v/>
      </c>
      <c r="AJ227" s="629" t="str">
        <f>IF(AJ226="","",VLOOKUP(AJ226,'[1]シフト記号表（勤務時間帯）'!$C$6:$K$35,9,FALSE))</f>
        <v/>
      </c>
      <c r="AK227" s="629" t="str">
        <f>IF(AK226="","",VLOOKUP(AK226,'[1]シフト記号表（勤務時間帯）'!$C$6:$K$35,9,FALSE))</f>
        <v/>
      </c>
      <c r="AL227" s="629" t="str">
        <f>IF(AL226="","",VLOOKUP(AL226,'[1]シフト記号表（勤務時間帯）'!$C$6:$K$35,9,FALSE))</f>
        <v/>
      </c>
      <c r="AM227" s="630" t="str">
        <f>IF(AM226="","",VLOOKUP(AM226,'[1]シフト記号表（勤務時間帯）'!$C$6:$K$35,9,FALSE))</f>
        <v/>
      </c>
      <c r="AN227" s="628" t="str">
        <f>IF(AN226="","",VLOOKUP(AN226,'[1]シフト記号表（勤務時間帯）'!$C$6:$K$35,9,FALSE))</f>
        <v/>
      </c>
      <c r="AO227" s="629" t="str">
        <f>IF(AO226="","",VLOOKUP(AO226,'[1]シフト記号表（勤務時間帯）'!$C$6:$K$35,9,FALSE))</f>
        <v/>
      </c>
      <c r="AP227" s="629" t="str">
        <f>IF(AP226="","",VLOOKUP(AP226,'[1]シフト記号表（勤務時間帯）'!$C$6:$K$35,9,FALSE))</f>
        <v/>
      </c>
      <c r="AQ227" s="629" t="str">
        <f>IF(AQ226="","",VLOOKUP(AQ226,'[1]シフト記号表（勤務時間帯）'!$C$6:$K$35,9,FALSE))</f>
        <v/>
      </c>
      <c r="AR227" s="629" t="str">
        <f>IF(AR226="","",VLOOKUP(AR226,'[1]シフト記号表（勤務時間帯）'!$C$6:$K$35,9,FALSE))</f>
        <v/>
      </c>
      <c r="AS227" s="629" t="str">
        <f>IF(AS226="","",VLOOKUP(AS226,'[1]シフト記号表（勤務時間帯）'!$C$6:$K$35,9,FALSE))</f>
        <v/>
      </c>
      <c r="AT227" s="630" t="str">
        <f>IF(AT226="","",VLOOKUP(AT226,'[1]シフト記号表（勤務時間帯）'!$C$6:$K$35,9,FALSE))</f>
        <v/>
      </c>
      <c r="AU227" s="628" t="str">
        <f>IF(AU226="","",VLOOKUP(AU226,'[1]シフト記号表（勤務時間帯）'!$C$6:$K$35,9,FALSE))</f>
        <v/>
      </c>
      <c r="AV227" s="629" t="str">
        <f>IF(AV226="","",VLOOKUP(AV226,'[1]シフト記号表（勤務時間帯）'!$C$6:$K$35,9,FALSE))</f>
        <v/>
      </c>
      <c r="AW227" s="629" t="str">
        <f>IF(AW226="","",VLOOKUP(AW226,'[1]シフト記号表（勤務時間帯）'!$C$6:$K$35,9,FALSE))</f>
        <v/>
      </c>
      <c r="AX227" s="1820">
        <f>IF($BB$3="４週",SUM(S227:AT227),IF($BB$3="暦月",SUM(S227:AW227),""))</f>
        <v>0</v>
      </c>
      <c r="AY227" s="1821"/>
      <c r="AZ227" s="1822">
        <f>IF($BB$3="４週",AX227/4,IF($BB$3="暦月",'勤務体制（100名）'!AX227/('勤務体制（100名）'!$BB$8/7),""))</f>
        <v>0</v>
      </c>
      <c r="BA227" s="1823"/>
      <c r="BB227" s="1877"/>
      <c r="BC227" s="1772"/>
      <c r="BD227" s="1772"/>
      <c r="BE227" s="1772"/>
      <c r="BF227" s="1773"/>
    </row>
    <row r="228" spans="2:58" ht="20.25" customHeight="1" x14ac:dyDescent="0.2">
      <c r="B228" s="1750"/>
      <c r="C228" s="1859"/>
      <c r="D228" s="1860"/>
      <c r="E228" s="1861"/>
      <c r="F228" s="693">
        <f>C226</f>
        <v>0</v>
      </c>
      <c r="G228" s="1835"/>
      <c r="H228" s="1765"/>
      <c r="I228" s="1766"/>
      <c r="J228" s="1766"/>
      <c r="K228" s="1767"/>
      <c r="L228" s="1840"/>
      <c r="M228" s="1841"/>
      <c r="N228" s="1841"/>
      <c r="O228" s="1842"/>
      <c r="P228" s="1824" t="s">
        <v>1137</v>
      </c>
      <c r="Q228" s="1825"/>
      <c r="R228" s="1826"/>
      <c r="S228" s="632" t="str">
        <f>IF(S226="","",VLOOKUP(S226,'[1]シフト記号表（勤務時間帯）'!$C$6:$U$35,19,FALSE))</f>
        <v/>
      </c>
      <c r="T228" s="633" t="str">
        <f>IF(T226="","",VLOOKUP(T226,'[1]シフト記号表（勤務時間帯）'!$C$6:$U$35,19,FALSE))</f>
        <v/>
      </c>
      <c r="U228" s="633" t="str">
        <f>IF(U226="","",VLOOKUP(U226,'[1]シフト記号表（勤務時間帯）'!$C$6:$U$35,19,FALSE))</f>
        <v/>
      </c>
      <c r="V228" s="633" t="str">
        <f>IF(V226="","",VLOOKUP(V226,'[1]シフト記号表（勤務時間帯）'!$C$6:$U$35,19,FALSE))</f>
        <v/>
      </c>
      <c r="W228" s="633" t="str">
        <f>IF(W226="","",VLOOKUP(W226,'[1]シフト記号表（勤務時間帯）'!$C$6:$U$35,19,FALSE))</f>
        <v/>
      </c>
      <c r="X228" s="633" t="str">
        <f>IF(X226="","",VLOOKUP(X226,'[1]シフト記号表（勤務時間帯）'!$C$6:$U$35,19,FALSE))</f>
        <v/>
      </c>
      <c r="Y228" s="634" t="str">
        <f>IF(Y226="","",VLOOKUP(Y226,'[1]シフト記号表（勤務時間帯）'!$C$6:$U$35,19,FALSE))</f>
        <v/>
      </c>
      <c r="Z228" s="632" t="str">
        <f>IF(Z226="","",VLOOKUP(Z226,'[1]シフト記号表（勤務時間帯）'!$C$6:$U$35,19,FALSE))</f>
        <v/>
      </c>
      <c r="AA228" s="633" t="str">
        <f>IF(AA226="","",VLOOKUP(AA226,'[1]シフト記号表（勤務時間帯）'!$C$6:$U$35,19,FALSE))</f>
        <v/>
      </c>
      <c r="AB228" s="633" t="str">
        <f>IF(AB226="","",VLOOKUP(AB226,'[1]シフト記号表（勤務時間帯）'!$C$6:$U$35,19,FALSE))</f>
        <v/>
      </c>
      <c r="AC228" s="633" t="str">
        <f>IF(AC226="","",VLOOKUP(AC226,'[1]シフト記号表（勤務時間帯）'!$C$6:$U$35,19,FALSE))</f>
        <v/>
      </c>
      <c r="AD228" s="633" t="str">
        <f>IF(AD226="","",VLOOKUP(AD226,'[1]シフト記号表（勤務時間帯）'!$C$6:$U$35,19,FALSE))</f>
        <v/>
      </c>
      <c r="AE228" s="633" t="str">
        <f>IF(AE226="","",VLOOKUP(AE226,'[1]シフト記号表（勤務時間帯）'!$C$6:$U$35,19,FALSE))</f>
        <v/>
      </c>
      <c r="AF228" s="634" t="str">
        <f>IF(AF226="","",VLOOKUP(AF226,'[1]シフト記号表（勤務時間帯）'!$C$6:$U$35,19,FALSE))</f>
        <v/>
      </c>
      <c r="AG228" s="632" t="str">
        <f>IF(AG226="","",VLOOKUP(AG226,'[1]シフト記号表（勤務時間帯）'!$C$6:$U$35,19,FALSE))</f>
        <v/>
      </c>
      <c r="AH228" s="633" t="str">
        <f>IF(AH226="","",VLOOKUP(AH226,'[1]シフト記号表（勤務時間帯）'!$C$6:$U$35,19,FALSE))</f>
        <v/>
      </c>
      <c r="AI228" s="633" t="str">
        <f>IF(AI226="","",VLOOKUP(AI226,'[1]シフト記号表（勤務時間帯）'!$C$6:$U$35,19,FALSE))</f>
        <v/>
      </c>
      <c r="AJ228" s="633" t="str">
        <f>IF(AJ226="","",VLOOKUP(AJ226,'[1]シフト記号表（勤務時間帯）'!$C$6:$U$35,19,FALSE))</f>
        <v/>
      </c>
      <c r="AK228" s="633" t="str">
        <f>IF(AK226="","",VLOOKUP(AK226,'[1]シフト記号表（勤務時間帯）'!$C$6:$U$35,19,FALSE))</f>
        <v/>
      </c>
      <c r="AL228" s="633" t="str">
        <f>IF(AL226="","",VLOOKUP(AL226,'[1]シフト記号表（勤務時間帯）'!$C$6:$U$35,19,FALSE))</f>
        <v/>
      </c>
      <c r="AM228" s="634" t="str">
        <f>IF(AM226="","",VLOOKUP(AM226,'[1]シフト記号表（勤務時間帯）'!$C$6:$U$35,19,FALSE))</f>
        <v/>
      </c>
      <c r="AN228" s="632" t="str">
        <f>IF(AN226="","",VLOOKUP(AN226,'[1]シフト記号表（勤務時間帯）'!$C$6:$U$35,19,FALSE))</f>
        <v/>
      </c>
      <c r="AO228" s="633" t="str">
        <f>IF(AO226="","",VLOOKUP(AO226,'[1]シフト記号表（勤務時間帯）'!$C$6:$U$35,19,FALSE))</f>
        <v/>
      </c>
      <c r="AP228" s="633" t="str">
        <f>IF(AP226="","",VLOOKUP(AP226,'[1]シフト記号表（勤務時間帯）'!$C$6:$U$35,19,FALSE))</f>
        <v/>
      </c>
      <c r="AQ228" s="633" t="str">
        <f>IF(AQ226="","",VLOOKUP(AQ226,'[1]シフト記号表（勤務時間帯）'!$C$6:$U$35,19,FALSE))</f>
        <v/>
      </c>
      <c r="AR228" s="633" t="str">
        <f>IF(AR226="","",VLOOKUP(AR226,'[1]シフト記号表（勤務時間帯）'!$C$6:$U$35,19,FALSE))</f>
        <v/>
      </c>
      <c r="AS228" s="633" t="str">
        <f>IF(AS226="","",VLOOKUP(AS226,'[1]シフト記号表（勤務時間帯）'!$C$6:$U$35,19,FALSE))</f>
        <v/>
      </c>
      <c r="AT228" s="634" t="str">
        <f>IF(AT226="","",VLOOKUP(AT226,'[1]シフト記号表（勤務時間帯）'!$C$6:$U$35,19,FALSE))</f>
        <v/>
      </c>
      <c r="AU228" s="632" t="str">
        <f>IF(AU226="","",VLOOKUP(AU226,'[1]シフト記号表（勤務時間帯）'!$C$6:$U$35,19,FALSE))</f>
        <v/>
      </c>
      <c r="AV228" s="633" t="str">
        <f>IF(AV226="","",VLOOKUP(AV226,'[1]シフト記号表（勤務時間帯）'!$C$6:$U$35,19,FALSE))</f>
        <v/>
      </c>
      <c r="AW228" s="633" t="str">
        <f>IF(AW226="","",VLOOKUP(AW226,'[1]シフト記号表（勤務時間帯）'!$C$6:$U$35,19,FALSE))</f>
        <v/>
      </c>
      <c r="AX228" s="1827">
        <f>IF($BB$3="４週",SUM(S228:AT228),IF($BB$3="暦月",SUM(S228:AW228),""))</f>
        <v>0</v>
      </c>
      <c r="AY228" s="1828"/>
      <c r="AZ228" s="1829">
        <f>IF($BB$3="４週",AX228/4,IF($BB$3="暦月",'勤務体制（100名）'!AX228/('勤務体制（100名）'!$BB$8/7),""))</f>
        <v>0</v>
      </c>
      <c r="BA228" s="1830"/>
      <c r="BB228" s="1878"/>
      <c r="BC228" s="1841"/>
      <c r="BD228" s="1841"/>
      <c r="BE228" s="1841"/>
      <c r="BF228" s="1842"/>
    </row>
    <row r="229" spans="2:58" ht="20.25" customHeight="1" x14ac:dyDescent="0.2">
      <c r="B229" s="1750">
        <f>B226+1</f>
        <v>70</v>
      </c>
      <c r="C229" s="1853"/>
      <c r="D229" s="1854"/>
      <c r="E229" s="1855"/>
      <c r="F229" s="635"/>
      <c r="G229" s="1834"/>
      <c r="H229" s="1836"/>
      <c r="I229" s="1766"/>
      <c r="J229" s="1766"/>
      <c r="K229" s="1767"/>
      <c r="L229" s="1837"/>
      <c r="M229" s="1838"/>
      <c r="N229" s="1838"/>
      <c r="O229" s="1839"/>
      <c r="P229" s="1843" t="s">
        <v>1135</v>
      </c>
      <c r="Q229" s="1844"/>
      <c r="R229" s="1845"/>
      <c r="S229" s="690"/>
      <c r="T229" s="691"/>
      <c r="U229" s="691"/>
      <c r="V229" s="691"/>
      <c r="W229" s="691"/>
      <c r="X229" s="691"/>
      <c r="Y229" s="692"/>
      <c r="Z229" s="690"/>
      <c r="AA229" s="691"/>
      <c r="AB229" s="691"/>
      <c r="AC229" s="691"/>
      <c r="AD229" s="691"/>
      <c r="AE229" s="691"/>
      <c r="AF229" s="692"/>
      <c r="AG229" s="690"/>
      <c r="AH229" s="691"/>
      <c r="AI229" s="691"/>
      <c r="AJ229" s="691"/>
      <c r="AK229" s="691"/>
      <c r="AL229" s="691"/>
      <c r="AM229" s="692"/>
      <c r="AN229" s="690"/>
      <c r="AO229" s="691"/>
      <c r="AP229" s="691"/>
      <c r="AQ229" s="691"/>
      <c r="AR229" s="691"/>
      <c r="AS229" s="691"/>
      <c r="AT229" s="692"/>
      <c r="AU229" s="690"/>
      <c r="AV229" s="691"/>
      <c r="AW229" s="691"/>
      <c r="AX229" s="1915"/>
      <c r="AY229" s="1916"/>
      <c r="AZ229" s="1917"/>
      <c r="BA229" s="1918"/>
      <c r="BB229" s="1876"/>
      <c r="BC229" s="1838"/>
      <c r="BD229" s="1838"/>
      <c r="BE229" s="1838"/>
      <c r="BF229" s="1839"/>
    </row>
    <row r="230" spans="2:58" ht="20.25" customHeight="1" x14ac:dyDescent="0.2">
      <c r="B230" s="1750"/>
      <c r="C230" s="1856"/>
      <c r="D230" s="1857"/>
      <c r="E230" s="1858"/>
      <c r="F230" s="627"/>
      <c r="G230" s="1761"/>
      <c r="H230" s="1765"/>
      <c r="I230" s="1766"/>
      <c r="J230" s="1766"/>
      <c r="K230" s="1767"/>
      <c r="L230" s="1771"/>
      <c r="M230" s="1772"/>
      <c r="N230" s="1772"/>
      <c r="O230" s="1773"/>
      <c r="P230" s="1817" t="s">
        <v>1136</v>
      </c>
      <c r="Q230" s="1818"/>
      <c r="R230" s="1819"/>
      <c r="S230" s="628" t="str">
        <f>IF(S229="","",VLOOKUP(S229,'[1]シフト記号表（勤務時間帯）'!$C$6:$K$35,9,FALSE))</f>
        <v/>
      </c>
      <c r="T230" s="629" t="str">
        <f>IF(T229="","",VLOOKUP(T229,'[1]シフト記号表（勤務時間帯）'!$C$6:$K$35,9,FALSE))</f>
        <v/>
      </c>
      <c r="U230" s="629" t="str">
        <f>IF(U229="","",VLOOKUP(U229,'[1]シフト記号表（勤務時間帯）'!$C$6:$K$35,9,FALSE))</f>
        <v/>
      </c>
      <c r="V230" s="629" t="str">
        <f>IF(V229="","",VLOOKUP(V229,'[1]シフト記号表（勤務時間帯）'!$C$6:$K$35,9,FALSE))</f>
        <v/>
      </c>
      <c r="W230" s="629" t="str">
        <f>IF(W229="","",VLOOKUP(W229,'[1]シフト記号表（勤務時間帯）'!$C$6:$K$35,9,FALSE))</f>
        <v/>
      </c>
      <c r="X230" s="629" t="str">
        <f>IF(X229="","",VLOOKUP(X229,'[1]シフト記号表（勤務時間帯）'!$C$6:$K$35,9,FALSE))</f>
        <v/>
      </c>
      <c r="Y230" s="630" t="str">
        <f>IF(Y229="","",VLOOKUP(Y229,'[1]シフト記号表（勤務時間帯）'!$C$6:$K$35,9,FALSE))</f>
        <v/>
      </c>
      <c r="Z230" s="628" t="str">
        <f>IF(Z229="","",VLOOKUP(Z229,'[1]シフト記号表（勤務時間帯）'!$C$6:$K$35,9,FALSE))</f>
        <v/>
      </c>
      <c r="AA230" s="629" t="str">
        <f>IF(AA229="","",VLOOKUP(AA229,'[1]シフト記号表（勤務時間帯）'!$C$6:$K$35,9,FALSE))</f>
        <v/>
      </c>
      <c r="AB230" s="629" t="str">
        <f>IF(AB229="","",VLOOKUP(AB229,'[1]シフト記号表（勤務時間帯）'!$C$6:$K$35,9,FALSE))</f>
        <v/>
      </c>
      <c r="AC230" s="629" t="str">
        <f>IF(AC229="","",VLOOKUP(AC229,'[1]シフト記号表（勤務時間帯）'!$C$6:$K$35,9,FALSE))</f>
        <v/>
      </c>
      <c r="AD230" s="629" t="str">
        <f>IF(AD229="","",VLOOKUP(AD229,'[1]シフト記号表（勤務時間帯）'!$C$6:$K$35,9,FALSE))</f>
        <v/>
      </c>
      <c r="AE230" s="629" t="str">
        <f>IF(AE229="","",VLOOKUP(AE229,'[1]シフト記号表（勤務時間帯）'!$C$6:$K$35,9,FALSE))</f>
        <v/>
      </c>
      <c r="AF230" s="630" t="str">
        <f>IF(AF229="","",VLOOKUP(AF229,'[1]シフト記号表（勤務時間帯）'!$C$6:$K$35,9,FALSE))</f>
        <v/>
      </c>
      <c r="AG230" s="628" t="str">
        <f>IF(AG229="","",VLOOKUP(AG229,'[1]シフト記号表（勤務時間帯）'!$C$6:$K$35,9,FALSE))</f>
        <v/>
      </c>
      <c r="AH230" s="629" t="str">
        <f>IF(AH229="","",VLOOKUP(AH229,'[1]シフト記号表（勤務時間帯）'!$C$6:$K$35,9,FALSE))</f>
        <v/>
      </c>
      <c r="AI230" s="629" t="str">
        <f>IF(AI229="","",VLOOKUP(AI229,'[1]シフト記号表（勤務時間帯）'!$C$6:$K$35,9,FALSE))</f>
        <v/>
      </c>
      <c r="AJ230" s="629" t="str">
        <f>IF(AJ229="","",VLOOKUP(AJ229,'[1]シフト記号表（勤務時間帯）'!$C$6:$K$35,9,FALSE))</f>
        <v/>
      </c>
      <c r="AK230" s="629" t="str">
        <f>IF(AK229="","",VLOOKUP(AK229,'[1]シフト記号表（勤務時間帯）'!$C$6:$K$35,9,FALSE))</f>
        <v/>
      </c>
      <c r="AL230" s="629" t="str">
        <f>IF(AL229="","",VLOOKUP(AL229,'[1]シフト記号表（勤務時間帯）'!$C$6:$K$35,9,FALSE))</f>
        <v/>
      </c>
      <c r="AM230" s="630" t="str">
        <f>IF(AM229="","",VLOOKUP(AM229,'[1]シフト記号表（勤務時間帯）'!$C$6:$K$35,9,FALSE))</f>
        <v/>
      </c>
      <c r="AN230" s="628" t="str">
        <f>IF(AN229="","",VLOOKUP(AN229,'[1]シフト記号表（勤務時間帯）'!$C$6:$K$35,9,FALSE))</f>
        <v/>
      </c>
      <c r="AO230" s="629" t="str">
        <f>IF(AO229="","",VLOOKUP(AO229,'[1]シフト記号表（勤務時間帯）'!$C$6:$K$35,9,FALSE))</f>
        <v/>
      </c>
      <c r="AP230" s="629" t="str">
        <f>IF(AP229="","",VLOOKUP(AP229,'[1]シフト記号表（勤務時間帯）'!$C$6:$K$35,9,FALSE))</f>
        <v/>
      </c>
      <c r="AQ230" s="629" t="str">
        <f>IF(AQ229="","",VLOOKUP(AQ229,'[1]シフト記号表（勤務時間帯）'!$C$6:$K$35,9,FALSE))</f>
        <v/>
      </c>
      <c r="AR230" s="629" t="str">
        <f>IF(AR229="","",VLOOKUP(AR229,'[1]シフト記号表（勤務時間帯）'!$C$6:$K$35,9,FALSE))</f>
        <v/>
      </c>
      <c r="AS230" s="629" t="str">
        <f>IF(AS229="","",VLOOKUP(AS229,'[1]シフト記号表（勤務時間帯）'!$C$6:$K$35,9,FALSE))</f>
        <v/>
      </c>
      <c r="AT230" s="630" t="str">
        <f>IF(AT229="","",VLOOKUP(AT229,'[1]シフト記号表（勤務時間帯）'!$C$6:$K$35,9,FALSE))</f>
        <v/>
      </c>
      <c r="AU230" s="628" t="str">
        <f>IF(AU229="","",VLOOKUP(AU229,'[1]シフト記号表（勤務時間帯）'!$C$6:$K$35,9,FALSE))</f>
        <v/>
      </c>
      <c r="AV230" s="629" t="str">
        <f>IF(AV229="","",VLOOKUP(AV229,'[1]シフト記号表（勤務時間帯）'!$C$6:$K$35,9,FALSE))</f>
        <v/>
      </c>
      <c r="AW230" s="629" t="str">
        <f>IF(AW229="","",VLOOKUP(AW229,'[1]シフト記号表（勤務時間帯）'!$C$6:$K$35,9,FALSE))</f>
        <v/>
      </c>
      <c r="AX230" s="1820">
        <f>IF($BB$3="４週",SUM(S230:AT230),IF($BB$3="暦月",SUM(S230:AW230),""))</f>
        <v>0</v>
      </c>
      <c r="AY230" s="1821"/>
      <c r="AZ230" s="1822">
        <f>IF($BB$3="４週",AX230/4,IF($BB$3="暦月",'勤務体制（100名）'!AX230/('勤務体制（100名）'!$BB$8/7),""))</f>
        <v>0</v>
      </c>
      <c r="BA230" s="1823"/>
      <c r="BB230" s="1877"/>
      <c r="BC230" s="1772"/>
      <c r="BD230" s="1772"/>
      <c r="BE230" s="1772"/>
      <c r="BF230" s="1773"/>
    </row>
    <row r="231" spans="2:58" ht="20.25" customHeight="1" x14ac:dyDescent="0.2">
      <c r="B231" s="1750"/>
      <c r="C231" s="1859"/>
      <c r="D231" s="1860"/>
      <c r="E231" s="1861"/>
      <c r="F231" s="693">
        <f>C229</f>
        <v>0</v>
      </c>
      <c r="G231" s="1835"/>
      <c r="H231" s="1765"/>
      <c r="I231" s="1766"/>
      <c r="J231" s="1766"/>
      <c r="K231" s="1767"/>
      <c r="L231" s="1840"/>
      <c r="M231" s="1841"/>
      <c r="N231" s="1841"/>
      <c r="O231" s="1842"/>
      <c r="P231" s="1824" t="s">
        <v>1137</v>
      </c>
      <c r="Q231" s="1825"/>
      <c r="R231" s="1826"/>
      <c r="S231" s="632" t="str">
        <f>IF(S229="","",VLOOKUP(S229,'[1]シフト記号表（勤務時間帯）'!$C$6:$U$35,19,FALSE))</f>
        <v/>
      </c>
      <c r="T231" s="633" t="str">
        <f>IF(T229="","",VLOOKUP(T229,'[1]シフト記号表（勤務時間帯）'!$C$6:$U$35,19,FALSE))</f>
        <v/>
      </c>
      <c r="U231" s="633" t="str">
        <f>IF(U229="","",VLOOKUP(U229,'[1]シフト記号表（勤務時間帯）'!$C$6:$U$35,19,FALSE))</f>
        <v/>
      </c>
      <c r="V231" s="633" t="str">
        <f>IF(V229="","",VLOOKUP(V229,'[1]シフト記号表（勤務時間帯）'!$C$6:$U$35,19,FALSE))</f>
        <v/>
      </c>
      <c r="W231" s="633" t="str">
        <f>IF(W229="","",VLOOKUP(W229,'[1]シフト記号表（勤務時間帯）'!$C$6:$U$35,19,FALSE))</f>
        <v/>
      </c>
      <c r="X231" s="633" t="str">
        <f>IF(X229="","",VLOOKUP(X229,'[1]シフト記号表（勤務時間帯）'!$C$6:$U$35,19,FALSE))</f>
        <v/>
      </c>
      <c r="Y231" s="634" t="str">
        <f>IF(Y229="","",VLOOKUP(Y229,'[1]シフト記号表（勤務時間帯）'!$C$6:$U$35,19,FALSE))</f>
        <v/>
      </c>
      <c r="Z231" s="632" t="str">
        <f>IF(Z229="","",VLOOKUP(Z229,'[1]シフト記号表（勤務時間帯）'!$C$6:$U$35,19,FALSE))</f>
        <v/>
      </c>
      <c r="AA231" s="633" t="str">
        <f>IF(AA229="","",VLOOKUP(AA229,'[1]シフト記号表（勤務時間帯）'!$C$6:$U$35,19,FALSE))</f>
        <v/>
      </c>
      <c r="AB231" s="633" t="str">
        <f>IF(AB229="","",VLOOKUP(AB229,'[1]シフト記号表（勤務時間帯）'!$C$6:$U$35,19,FALSE))</f>
        <v/>
      </c>
      <c r="AC231" s="633" t="str">
        <f>IF(AC229="","",VLOOKUP(AC229,'[1]シフト記号表（勤務時間帯）'!$C$6:$U$35,19,FALSE))</f>
        <v/>
      </c>
      <c r="AD231" s="633" t="str">
        <f>IF(AD229="","",VLOOKUP(AD229,'[1]シフト記号表（勤務時間帯）'!$C$6:$U$35,19,FALSE))</f>
        <v/>
      </c>
      <c r="AE231" s="633" t="str">
        <f>IF(AE229="","",VLOOKUP(AE229,'[1]シフト記号表（勤務時間帯）'!$C$6:$U$35,19,FALSE))</f>
        <v/>
      </c>
      <c r="AF231" s="634" t="str">
        <f>IF(AF229="","",VLOOKUP(AF229,'[1]シフト記号表（勤務時間帯）'!$C$6:$U$35,19,FALSE))</f>
        <v/>
      </c>
      <c r="AG231" s="632" t="str">
        <f>IF(AG229="","",VLOOKUP(AG229,'[1]シフト記号表（勤務時間帯）'!$C$6:$U$35,19,FALSE))</f>
        <v/>
      </c>
      <c r="AH231" s="633" t="str">
        <f>IF(AH229="","",VLOOKUP(AH229,'[1]シフト記号表（勤務時間帯）'!$C$6:$U$35,19,FALSE))</f>
        <v/>
      </c>
      <c r="AI231" s="633" t="str">
        <f>IF(AI229="","",VLOOKUP(AI229,'[1]シフト記号表（勤務時間帯）'!$C$6:$U$35,19,FALSE))</f>
        <v/>
      </c>
      <c r="AJ231" s="633" t="str">
        <f>IF(AJ229="","",VLOOKUP(AJ229,'[1]シフト記号表（勤務時間帯）'!$C$6:$U$35,19,FALSE))</f>
        <v/>
      </c>
      <c r="AK231" s="633" t="str">
        <f>IF(AK229="","",VLOOKUP(AK229,'[1]シフト記号表（勤務時間帯）'!$C$6:$U$35,19,FALSE))</f>
        <v/>
      </c>
      <c r="AL231" s="633" t="str">
        <f>IF(AL229="","",VLOOKUP(AL229,'[1]シフト記号表（勤務時間帯）'!$C$6:$U$35,19,FALSE))</f>
        <v/>
      </c>
      <c r="AM231" s="634" t="str">
        <f>IF(AM229="","",VLOOKUP(AM229,'[1]シフト記号表（勤務時間帯）'!$C$6:$U$35,19,FALSE))</f>
        <v/>
      </c>
      <c r="AN231" s="632" t="str">
        <f>IF(AN229="","",VLOOKUP(AN229,'[1]シフト記号表（勤務時間帯）'!$C$6:$U$35,19,FALSE))</f>
        <v/>
      </c>
      <c r="AO231" s="633" t="str">
        <f>IF(AO229="","",VLOOKUP(AO229,'[1]シフト記号表（勤務時間帯）'!$C$6:$U$35,19,FALSE))</f>
        <v/>
      </c>
      <c r="AP231" s="633" t="str">
        <f>IF(AP229="","",VLOOKUP(AP229,'[1]シフト記号表（勤務時間帯）'!$C$6:$U$35,19,FALSE))</f>
        <v/>
      </c>
      <c r="AQ231" s="633" t="str">
        <f>IF(AQ229="","",VLOOKUP(AQ229,'[1]シフト記号表（勤務時間帯）'!$C$6:$U$35,19,FALSE))</f>
        <v/>
      </c>
      <c r="AR231" s="633" t="str">
        <f>IF(AR229="","",VLOOKUP(AR229,'[1]シフト記号表（勤務時間帯）'!$C$6:$U$35,19,FALSE))</f>
        <v/>
      </c>
      <c r="AS231" s="633" t="str">
        <f>IF(AS229="","",VLOOKUP(AS229,'[1]シフト記号表（勤務時間帯）'!$C$6:$U$35,19,FALSE))</f>
        <v/>
      </c>
      <c r="AT231" s="634" t="str">
        <f>IF(AT229="","",VLOOKUP(AT229,'[1]シフト記号表（勤務時間帯）'!$C$6:$U$35,19,FALSE))</f>
        <v/>
      </c>
      <c r="AU231" s="632" t="str">
        <f>IF(AU229="","",VLOOKUP(AU229,'[1]シフト記号表（勤務時間帯）'!$C$6:$U$35,19,FALSE))</f>
        <v/>
      </c>
      <c r="AV231" s="633" t="str">
        <f>IF(AV229="","",VLOOKUP(AV229,'[1]シフト記号表（勤務時間帯）'!$C$6:$U$35,19,FALSE))</f>
        <v/>
      </c>
      <c r="AW231" s="633" t="str">
        <f>IF(AW229="","",VLOOKUP(AW229,'[1]シフト記号表（勤務時間帯）'!$C$6:$U$35,19,FALSE))</f>
        <v/>
      </c>
      <c r="AX231" s="1827">
        <f>IF($BB$3="４週",SUM(S231:AT231),IF($BB$3="暦月",SUM(S231:AW231),""))</f>
        <v>0</v>
      </c>
      <c r="AY231" s="1828"/>
      <c r="AZ231" s="1829">
        <f>IF($BB$3="４週",AX231/4,IF($BB$3="暦月",'勤務体制（100名）'!AX231/('勤務体制（100名）'!$BB$8/7),""))</f>
        <v>0</v>
      </c>
      <c r="BA231" s="1830"/>
      <c r="BB231" s="1878"/>
      <c r="BC231" s="1841"/>
      <c r="BD231" s="1841"/>
      <c r="BE231" s="1841"/>
      <c r="BF231" s="1842"/>
    </row>
    <row r="232" spans="2:58" ht="20.25" customHeight="1" x14ac:dyDescent="0.2">
      <c r="B232" s="1750">
        <f>B229+1</f>
        <v>71</v>
      </c>
      <c r="C232" s="1853"/>
      <c r="D232" s="1854"/>
      <c r="E232" s="1855"/>
      <c r="F232" s="635"/>
      <c r="G232" s="1834"/>
      <c r="H232" s="1836"/>
      <c r="I232" s="1766"/>
      <c r="J232" s="1766"/>
      <c r="K232" s="1767"/>
      <c r="L232" s="1837"/>
      <c r="M232" s="1838"/>
      <c r="N232" s="1838"/>
      <c r="O232" s="1839"/>
      <c r="P232" s="1843" t="s">
        <v>1135</v>
      </c>
      <c r="Q232" s="1844"/>
      <c r="R232" s="1845"/>
      <c r="S232" s="690"/>
      <c r="T232" s="691"/>
      <c r="U232" s="691"/>
      <c r="V232" s="691"/>
      <c r="W232" s="691"/>
      <c r="X232" s="691"/>
      <c r="Y232" s="692"/>
      <c r="Z232" s="690"/>
      <c r="AA232" s="691"/>
      <c r="AB232" s="691"/>
      <c r="AC232" s="691"/>
      <c r="AD232" s="691"/>
      <c r="AE232" s="691"/>
      <c r="AF232" s="692"/>
      <c r="AG232" s="690"/>
      <c r="AH232" s="691"/>
      <c r="AI232" s="691"/>
      <c r="AJ232" s="691"/>
      <c r="AK232" s="691"/>
      <c r="AL232" s="691"/>
      <c r="AM232" s="692"/>
      <c r="AN232" s="690"/>
      <c r="AO232" s="691"/>
      <c r="AP232" s="691"/>
      <c r="AQ232" s="691"/>
      <c r="AR232" s="691"/>
      <c r="AS232" s="691"/>
      <c r="AT232" s="692"/>
      <c r="AU232" s="690"/>
      <c r="AV232" s="691"/>
      <c r="AW232" s="691"/>
      <c r="AX232" s="1915"/>
      <c r="AY232" s="1916"/>
      <c r="AZ232" s="1917"/>
      <c r="BA232" s="1918"/>
      <c r="BB232" s="1876"/>
      <c r="BC232" s="1838"/>
      <c r="BD232" s="1838"/>
      <c r="BE232" s="1838"/>
      <c r="BF232" s="1839"/>
    </row>
    <row r="233" spans="2:58" ht="20.25" customHeight="1" x14ac:dyDescent="0.2">
      <c r="B233" s="1750"/>
      <c r="C233" s="1856"/>
      <c r="D233" s="1857"/>
      <c r="E233" s="1858"/>
      <c r="F233" s="627"/>
      <c r="G233" s="1761"/>
      <c r="H233" s="1765"/>
      <c r="I233" s="1766"/>
      <c r="J233" s="1766"/>
      <c r="K233" s="1767"/>
      <c r="L233" s="1771"/>
      <c r="M233" s="1772"/>
      <c r="N233" s="1772"/>
      <c r="O233" s="1773"/>
      <c r="P233" s="1817" t="s">
        <v>1136</v>
      </c>
      <c r="Q233" s="1818"/>
      <c r="R233" s="1819"/>
      <c r="S233" s="628" t="str">
        <f>IF(S232="","",VLOOKUP(S232,'[1]シフト記号表（勤務時間帯）'!$C$6:$K$35,9,FALSE))</f>
        <v/>
      </c>
      <c r="T233" s="629" t="str">
        <f>IF(T232="","",VLOOKUP(T232,'[1]シフト記号表（勤務時間帯）'!$C$6:$K$35,9,FALSE))</f>
        <v/>
      </c>
      <c r="U233" s="629" t="str">
        <f>IF(U232="","",VLOOKUP(U232,'[1]シフト記号表（勤務時間帯）'!$C$6:$K$35,9,FALSE))</f>
        <v/>
      </c>
      <c r="V233" s="629" t="str">
        <f>IF(V232="","",VLOOKUP(V232,'[1]シフト記号表（勤務時間帯）'!$C$6:$K$35,9,FALSE))</f>
        <v/>
      </c>
      <c r="W233" s="629" t="str">
        <f>IF(W232="","",VLOOKUP(W232,'[1]シフト記号表（勤務時間帯）'!$C$6:$K$35,9,FALSE))</f>
        <v/>
      </c>
      <c r="X233" s="629" t="str">
        <f>IF(X232="","",VLOOKUP(X232,'[1]シフト記号表（勤務時間帯）'!$C$6:$K$35,9,FALSE))</f>
        <v/>
      </c>
      <c r="Y233" s="630" t="str">
        <f>IF(Y232="","",VLOOKUP(Y232,'[1]シフト記号表（勤務時間帯）'!$C$6:$K$35,9,FALSE))</f>
        <v/>
      </c>
      <c r="Z233" s="628" t="str">
        <f>IF(Z232="","",VLOOKUP(Z232,'[1]シフト記号表（勤務時間帯）'!$C$6:$K$35,9,FALSE))</f>
        <v/>
      </c>
      <c r="AA233" s="629" t="str">
        <f>IF(AA232="","",VLOOKUP(AA232,'[1]シフト記号表（勤務時間帯）'!$C$6:$K$35,9,FALSE))</f>
        <v/>
      </c>
      <c r="AB233" s="629" t="str">
        <f>IF(AB232="","",VLOOKUP(AB232,'[1]シフト記号表（勤務時間帯）'!$C$6:$K$35,9,FALSE))</f>
        <v/>
      </c>
      <c r="AC233" s="629" t="str">
        <f>IF(AC232="","",VLOOKUP(AC232,'[1]シフト記号表（勤務時間帯）'!$C$6:$K$35,9,FALSE))</f>
        <v/>
      </c>
      <c r="AD233" s="629" t="str">
        <f>IF(AD232="","",VLOOKUP(AD232,'[1]シフト記号表（勤務時間帯）'!$C$6:$K$35,9,FALSE))</f>
        <v/>
      </c>
      <c r="AE233" s="629" t="str">
        <f>IF(AE232="","",VLOOKUP(AE232,'[1]シフト記号表（勤務時間帯）'!$C$6:$K$35,9,FALSE))</f>
        <v/>
      </c>
      <c r="AF233" s="630" t="str">
        <f>IF(AF232="","",VLOOKUP(AF232,'[1]シフト記号表（勤務時間帯）'!$C$6:$K$35,9,FALSE))</f>
        <v/>
      </c>
      <c r="AG233" s="628" t="str">
        <f>IF(AG232="","",VLOOKUP(AG232,'[1]シフト記号表（勤務時間帯）'!$C$6:$K$35,9,FALSE))</f>
        <v/>
      </c>
      <c r="AH233" s="629" t="str">
        <f>IF(AH232="","",VLOOKUP(AH232,'[1]シフト記号表（勤務時間帯）'!$C$6:$K$35,9,FALSE))</f>
        <v/>
      </c>
      <c r="AI233" s="629" t="str">
        <f>IF(AI232="","",VLOOKUP(AI232,'[1]シフト記号表（勤務時間帯）'!$C$6:$K$35,9,FALSE))</f>
        <v/>
      </c>
      <c r="AJ233" s="629" t="str">
        <f>IF(AJ232="","",VLOOKUP(AJ232,'[1]シフト記号表（勤務時間帯）'!$C$6:$K$35,9,FALSE))</f>
        <v/>
      </c>
      <c r="AK233" s="629" t="str">
        <f>IF(AK232="","",VLOOKUP(AK232,'[1]シフト記号表（勤務時間帯）'!$C$6:$K$35,9,FALSE))</f>
        <v/>
      </c>
      <c r="AL233" s="629" t="str">
        <f>IF(AL232="","",VLOOKUP(AL232,'[1]シフト記号表（勤務時間帯）'!$C$6:$K$35,9,FALSE))</f>
        <v/>
      </c>
      <c r="AM233" s="630" t="str">
        <f>IF(AM232="","",VLOOKUP(AM232,'[1]シフト記号表（勤務時間帯）'!$C$6:$K$35,9,FALSE))</f>
        <v/>
      </c>
      <c r="AN233" s="628" t="str">
        <f>IF(AN232="","",VLOOKUP(AN232,'[1]シフト記号表（勤務時間帯）'!$C$6:$K$35,9,FALSE))</f>
        <v/>
      </c>
      <c r="AO233" s="629" t="str">
        <f>IF(AO232="","",VLOOKUP(AO232,'[1]シフト記号表（勤務時間帯）'!$C$6:$K$35,9,FALSE))</f>
        <v/>
      </c>
      <c r="AP233" s="629" t="str">
        <f>IF(AP232="","",VLOOKUP(AP232,'[1]シフト記号表（勤務時間帯）'!$C$6:$K$35,9,FALSE))</f>
        <v/>
      </c>
      <c r="AQ233" s="629" t="str">
        <f>IF(AQ232="","",VLOOKUP(AQ232,'[1]シフト記号表（勤務時間帯）'!$C$6:$K$35,9,FALSE))</f>
        <v/>
      </c>
      <c r="AR233" s="629" t="str">
        <f>IF(AR232="","",VLOOKUP(AR232,'[1]シフト記号表（勤務時間帯）'!$C$6:$K$35,9,FALSE))</f>
        <v/>
      </c>
      <c r="AS233" s="629" t="str">
        <f>IF(AS232="","",VLOOKUP(AS232,'[1]シフト記号表（勤務時間帯）'!$C$6:$K$35,9,FALSE))</f>
        <v/>
      </c>
      <c r="AT233" s="630" t="str">
        <f>IF(AT232="","",VLOOKUP(AT232,'[1]シフト記号表（勤務時間帯）'!$C$6:$K$35,9,FALSE))</f>
        <v/>
      </c>
      <c r="AU233" s="628" t="str">
        <f>IF(AU232="","",VLOOKUP(AU232,'[1]シフト記号表（勤務時間帯）'!$C$6:$K$35,9,FALSE))</f>
        <v/>
      </c>
      <c r="AV233" s="629" t="str">
        <f>IF(AV232="","",VLOOKUP(AV232,'[1]シフト記号表（勤務時間帯）'!$C$6:$K$35,9,FALSE))</f>
        <v/>
      </c>
      <c r="AW233" s="629" t="str">
        <f>IF(AW232="","",VLOOKUP(AW232,'[1]シフト記号表（勤務時間帯）'!$C$6:$K$35,9,FALSE))</f>
        <v/>
      </c>
      <c r="AX233" s="1820">
        <f>IF($BB$3="４週",SUM(S233:AT233),IF($BB$3="暦月",SUM(S233:AW233),""))</f>
        <v>0</v>
      </c>
      <c r="AY233" s="1821"/>
      <c r="AZ233" s="1822">
        <f>IF($BB$3="４週",AX233/4,IF($BB$3="暦月",'勤務体制（100名）'!AX233/('勤務体制（100名）'!$BB$8/7),""))</f>
        <v>0</v>
      </c>
      <c r="BA233" s="1823"/>
      <c r="BB233" s="1877"/>
      <c r="BC233" s="1772"/>
      <c r="BD233" s="1772"/>
      <c r="BE233" s="1772"/>
      <c r="BF233" s="1773"/>
    </row>
    <row r="234" spans="2:58" ht="20.25" customHeight="1" x14ac:dyDescent="0.2">
      <c r="B234" s="1750"/>
      <c r="C234" s="1859"/>
      <c r="D234" s="1860"/>
      <c r="E234" s="1861"/>
      <c r="F234" s="693">
        <f>C232</f>
        <v>0</v>
      </c>
      <c r="G234" s="1835"/>
      <c r="H234" s="1765"/>
      <c r="I234" s="1766"/>
      <c r="J234" s="1766"/>
      <c r="K234" s="1767"/>
      <c r="L234" s="1840"/>
      <c r="M234" s="1841"/>
      <c r="N234" s="1841"/>
      <c r="O234" s="1842"/>
      <c r="P234" s="1824" t="s">
        <v>1137</v>
      </c>
      <c r="Q234" s="1825"/>
      <c r="R234" s="1826"/>
      <c r="S234" s="632" t="str">
        <f>IF(S232="","",VLOOKUP(S232,'[1]シフト記号表（勤務時間帯）'!$C$6:$U$35,19,FALSE))</f>
        <v/>
      </c>
      <c r="T234" s="633" t="str">
        <f>IF(T232="","",VLOOKUP(T232,'[1]シフト記号表（勤務時間帯）'!$C$6:$U$35,19,FALSE))</f>
        <v/>
      </c>
      <c r="U234" s="633" t="str">
        <f>IF(U232="","",VLOOKUP(U232,'[1]シフト記号表（勤務時間帯）'!$C$6:$U$35,19,FALSE))</f>
        <v/>
      </c>
      <c r="V234" s="633" t="str">
        <f>IF(V232="","",VLOOKUP(V232,'[1]シフト記号表（勤務時間帯）'!$C$6:$U$35,19,FALSE))</f>
        <v/>
      </c>
      <c r="W234" s="633" t="str">
        <f>IF(W232="","",VLOOKUP(W232,'[1]シフト記号表（勤務時間帯）'!$C$6:$U$35,19,FALSE))</f>
        <v/>
      </c>
      <c r="X234" s="633" t="str">
        <f>IF(X232="","",VLOOKUP(X232,'[1]シフト記号表（勤務時間帯）'!$C$6:$U$35,19,FALSE))</f>
        <v/>
      </c>
      <c r="Y234" s="634" t="str">
        <f>IF(Y232="","",VLOOKUP(Y232,'[1]シフト記号表（勤務時間帯）'!$C$6:$U$35,19,FALSE))</f>
        <v/>
      </c>
      <c r="Z234" s="632" t="str">
        <f>IF(Z232="","",VLOOKUP(Z232,'[1]シフト記号表（勤務時間帯）'!$C$6:$U$35,19,FALSE))</f>
        <v/>
      </c>
      <c r="AA234" s="633" t="str">
        <f>IF(AA232="","",VLOOKUP(AA232,'[1]シフト記号表（勤務時間帯）'!$C$6:$U$35,19,FALSE))</f>
        <v/>
      </c>
      <c r="AB234" s="633" t="str">
        <f>IF(AB232="","",VLOOKUP(AB232,'[1]シフト記号表（勤務時間帯）'!$C$6:$U$35,19,FALSE))</f>
        <v/>
      </c>
      <c r="AC234" s="633" t="str">
        <f>IF(AC232="","",VLOOKUP(AC232,'[1]シフト記号表（勤務時間帯）'!$C$6:$U$35,19,FALSE))</f>
        <v/>
      </c>
      <c r="AD234" s="633" t="str">
        <f>IF(AD232="","",VLOOKUP(AD232,'[1]シフト記号表（勤務時間帯）'!$C$6:$U$35,19,FALSE))</f>
        <v/>
      </c>
      <c r="AE234" s="633" t="str">
        <f>IF(AE232="","",VLOOKUP(AE232,'[1]シフト記号表（勤務時間帯）'!$C$6:$U$35,19,FALSE))</f>
        <v/>
      </c>
      <c r="AF234" s="634" t="str">
        <f>IF(AF232="","",VLOOKUP(AF232,'[1]シフト記号表（勤務時間帯）'!$C$6:$U$35,19,FALSE))</f>
        <v/>
      </c>
      <c r="AG234" s="632" t="str">
        <f>IF(AG232="","",VLOOKUP(AG232,'[1]シフト記号表（勤務時間帯）'!$C$6:$U$35,19,FALSE))</f>
        <v/>
      </c>
      <c r="AH234" s="633" t="str">
        <f>IF(AH232="","",VLOOKUP(AH232,'[1]シフト記号表（勤務時間帯）'!$C$6:$U$35,19,FALSE))</f>
        <v/>
      </c>
      <c r="AI234" s="633" t="str">
        <f>IF(AI232="","",VLOOKUP(AI232,'[1]シフト記号表（勤務時間帯）'!$C$6:$U$35,19,FALSE))</f>
        <v/>
      </c>
      <c r="AJ234" s="633" t="str">
        <f>IF(AJ232="","",VLOOKUP(AJ232,'[1]シフト記号表（勤務時間帯）'!$C$6:$U$35,19,FALSE))</f>
        <v/>
      </c>
      <c r="AK234" s="633" t="str">
        <f>IF(AK232="","",VLOOKUP(AK232,'[1]シフト記号表（勤務時間帯）'!$C$6:$U$35,19,FALSE))</f>
        <v/>
      </c>
      <c r="AL234" s="633" t="str">
        <f>IF(AL232="","",VLOOKUP(AL232,'[1]シフト記号表（勤務時間帯）'!$C$6:$U$35,19,FALSE))</f>
        <v/>
      </c>
      <c r="AM234" s="634" t="str">
        <f>IF(AM232="","",VLOOKUP(AM232,'[1]シフト記号表（勤務時間帯）'!$C$6:$U$35,19,FALSE))</f>
        <v/>
      </c>
      <c r="AN234" s="632" t="str">
        <f>IF(AN232="","",VLOOKUP(AN232,'[1]シフト記号表（勤務時間帯）'!$C$6:$U$35,19,FALSE))</f>
        <v/>
      </c>
      <c r="AO234" s="633" t="str">
        <f>IF(AO232="","",VLOOKUP(AO232,'[1]シフト記号表（勤務時間帯）'!$C$6:$U$35,19,FALSE))</f>
        <v/>
      </c>
      <c r="AP234" s="633" t="str">
        <f>IF(AP232="","",VLOOKUP(AP232,'[1]シフト記号表（勤務時間帯）'!$C$6:$U$35,19,FALSE))</f>
        <v/>
      </c>
      <c r="AQ234" s="633" t="str">
        <f>IF(AQ232="","",VLOOKUP(AQ232,'[1]シフト記号表（勤務時間帯）'!$C$6:$U$35,19,FALSE))</f>
        <v/>
      </c>
      <c r="AR234" s="633" t="str">
        <f>IF(AR232="","",VLOOKUP(AR232,'[1]シフト記号表（勤務時間帯）'!$C$6:$U$35,19,FALSE))</f>
        <v/>
      </c>
      <c r="AS234" s="633" t="str">
        <f>IF(AS232="","",VLOOKUP(AS232,'[1]シフト記号表（勤務時間帯）'!$C$6:$U$35,19,FALSE))</f>
        <v/>
      </c>
      <c r="AT234" s="634" t="str">
        <f>IF(AT232="","",VLOOKUP(AT232,'[1]シフト記号表（勤務時間帯）'!$C$6:$U$35,19,FALSE))</f>
        <v/>
      </c>
      <c r="AU234" s="632" t="str">
        <f>IF(AU232="","",VLOOKUP(AU232,'[1]シフト記号表（勤務時間帯）'!$C$6:$U$35,19,FALSE))</f>
        <v/>
      </c>
      <c r="AV234" s="633" t="str">
        <f>IF(AV232="","",VLOOKUP(AV232,'[1]シフト記号表（勤務時間帯）'!$C$6:$U$35,19,FALSE))</f>
        <v/>
      </c>
      <c r="AW234" s="633" t="str">
        <f>IF(AW232="","",VLOOKUP(AW232,'[1]シフト記号表（勤務時間帯）'!$C$6:$U$35,19,FALSE))</f>
        <v/>
      </c>
      <c r="AX234" s="1827">
        <f>IF($BB$3="４週",SUM(S234:AT234),IF($BB$3="暦月",SUM(S234:AW234),""))</f>
        <v>0</v>
      </c>
      <c r="AY234" s="1828"/>
      <c r="AZ234" s="1829">
        <f>IF($BB$3="４週",AX234/4,IF($BB$3="暦月",'勤務体制（100名）'!AX234/('勤務体制（100名）'!$BB$8/7),""))</f>
        <v>0</v>
      </c>
      <c r="BA234" s="1830"/>
      <c r="BB234" s="1878"/>
      <c r="BC234" s="1841"/>
      <c r="BD234" s="1841"/>
      <c r="BE234" s="1841"/>
      <c r="BF234" s="1842"/>
    </row>
    <row r="235" spans="2:58" ht="20.25" customHeight="1" x14ac:dyDescent="0.2">
      <c r="B235" s="1750">
        <f>B232+1</f>
        <v>72</v>
      </c>
      <c r="C235" s="1853"/>
      <c r="D235" s="1854"/>
      <c r="E235" s="1855"/>
      <c r="F235" s="635"/>
      <c r="G235" s="1834"/>
      <c r="H235" s="1836"/>
      <c r="I235" s="1766"/>
      <c r="J235" s="1766"/>
      <c r="K235" s="1767"/>
      <c r="L235" s="1837"/>
      <c r="M235" s="1838"/>
      <c r="N235" s="1838"/>
      <c r="O235" s="1839"/>
      <c r="P235" s="1843" t="s">
        <v>1135</v>
      </c>
      <c r="Q235" s="1844"/>
      <c r="R235" s="1845"/>
      <c r="S235" s="690"/>
      <c r="T235" s="691"/>
      <c r="U235" s="691"/>
      <c r="V235" s="691"/>
      <c r="W235" s="691"/>
      <c r="X235" s="691"/>
      <c r="Y235" s="692"/>
      <c r="Z235" s="690"/>
      <c r="AA235" s="691"/>
      <c r="AB235" s="691"/>
      <c r="AC235" s="691"/>
      <c r="AD235" s="691"/>
      <c r="AE235" s="691"/>
      <c r="AF235" s="692"/>
      <c r="AG235" s="690"/>
      <c r="AH235" s="691"/>
      <c r="AI235" s="691"/>
      <c r="AJ235" s="691"/>
      <c r="AK235" s="691"/>
      <c r="AL235" s="691"/>
      <c r="AM235" s="692"/>
      <c r="AN235" s="690"/>
      <c r="AO235" s="691"/>
      <c r="AP235" s="691"/>
      <c r="AQ235" s="691"/>
      <c r="AR235" s="691"/>
      <c r="AS235" s="691"/>
      <c r="AT235" s="692"/>
      <c r="AU235" s="690"/>
      <c r="AV235" s="691"/>
      <c r="AW235" s="691"/>
      <c r="AX235" s="1915"/>
      <c r="AY235" s="1916"/>
      <c r="AZ235" s="1917"/>
      <c r="BA235" s="1918"/>
      <c r="BB235" s="1876"/>
      <c r="BC235" s="1838"/>
      <c r="BD235" s="1838"/>
      <c r="BE235" s="1838"/>
      <c r="BF235" s="1839"/>
    </row>
    <row r="236" spans="2:58" ht="20.25" customHeight="1" x14ac:dyDescent="0.2">
      <c r="B236" s="1750"/>
      <c r="C236" s="1856"/>
      <c r="D236" s="1857"/>
      <c r="E236" s="1858"/>
      <c r="F236" s="627"/>
      <c r="G236" s="1761"/>
      <c r="H236" s="1765"/>
      <c r="I236" s="1766"/>
      <c r="J236" s="1766"/>
      <c r="K236" s="1767"/>
      <c r="L236" s="1771"/>
      <c r="M236" s="1772"/>
      <c r="N236" s="1772"/>
      <c r="O236" s="1773"/>
      <c r="P236" s="1817" t="s">
        <v>1136</v>
      </c>
      <c r="Q236" s="1818"/>
      <c r="R236" s="1819"/>
      <c r="S236" s="628" t="str">
        <f>IF(S235="","",VLOOKUP(S235,'[1]シフト記号表（勤務時間帯）'!$C$6:$K$35,9,FALSE))</f>
        <v/>
      </c>
      <c r="T236" s="629" t="str">
        <f>IF(T235="","",VLOOKUP(T235,'[1]シフト記号表（勤務時間帯）'!$C$6:$K$35,9,FALSE))</f>
        <v/>
      </c>
      <c r="U236" s="629" t="str">
        <f>IF(U235="","",VLOOKUP(U235,'[1]シフト記号表（勤務時間帯）'!$C$6:$K$35,9,FALSE))</f>
        <v/>
      </c>
      <c r="V236" s="629" t="str">
        <f>IF(V235="","",VLOOKUP(V235,'[1]シフト記号表（勤務時間帯）'!$C$6:$K$35,9,FALSE))</f>
        <v/>
      </c>
      <c r="W236" s="629" t="str">
        <f>IF(W235="","",VLOOKUP(W235,'[1]シフト記号表（勤務時間帯）'!$C$6:$K$35,9,FALSE))</f>
        <v/>
      </c>
      <c r="X236" s="629" t="str">
        <f>IF(X235="","",VLOOKUP(X235,'[1]シフト記号表（勤務時間帯）'!$C$6:$K$35,9,FALSE))</f>
        <v/>
      </c>
      <c r="Y236" s="630" t="str">
        <f>IF(Y235="","",VLOOKUP(Y235,'[1]シフト記号表（勤務時間帯）'!$C$6:$K$35,9,FALSE))</f>
        <v/>
      </c>
      <c r="Z236" s="628" t="str">
        <f>IF(Z235="","",VLOOKUP(Z235,'[1]シフト記号表（勤務時間帯）'!$C$6:$K$35,9,FALSE))</f>
        <v/>
      </c>
      <c r="AA236" s="629" t="str">
        <f>IF(AA235="","",VLOOKUP(AA235,'[1]シフト記号表（勤務時間帯）'!$C$6:$K$35,9,FALSE))</f>
        <v/>
      </c>
      <c r="AB236" s="629" t="str">
        <f>IF(AB235="","",VLOOKUP(AB235,'[1]シフト記号表（勤務時間帯）'!$C$6:$K$35,9,FALSE))</f>
        <v/>
      </c>
      <c r="AC236" s="629" t="str">
        <f>IF(AC235="","",VLOOKUP(AC235,'[1]シフト記号表（勤務時間帯）'!$C$6:$K$35,9,FALSE))</f>
        <v/>
      </c>
      <c r="AD236" s="629" t="str">
        <f>IF(AD235="","",VLOOKUP(AD235,'[1]シフト記号表（勤務時間帯）'!$C$6:$K$35,9,FALSE))</f>
        <v/>
      </c>
      <c r="AE236" s="629" t="str">
        <f>IF(AE235="","",VLOOKUP(AE235,'[1]シフト記号表（勤務時間帯）'!$C$6:$K$35,9,FALSE))</f>
        <v/>
      </c>
      <c r="AF236" s="630" t="str">
        <f>IF(AF235="","",VLOOKUP(AF235,'[1]シフト記号表（勤務時間帯）'!$C$6:$K$35,9,FALSE))</f>
        <v/>
      </c>
      <c r="AG236" s="628" t="str">
        <f>IF(AG235="","",VLOOKUP(AG235,'[1]シフト記号表（勤務時間帯）'!$C$6:$K$35,9,FALSE))</f>
        <v/>
      </c>
      <c r="AH236" s="629" t="str">
        <f>IF(AH235="","",VLOOKUP(AH235,'[1]シフト記号表（勤務時間帯）'!$C$6:$K$35,9,FALSE))</f>
        <v/>
      </c>
      <c r="AI236" s="629" t="str">
        <f>IF(AI235="","",VLOOKUP(AI235,'[1]シフト記号表（勤務時間帯）'!$C$6:$K$35,9,FALSE))</f>
        <v/>
      </c>
      <c r="AJ236" s="629" t="str">
        <f>IF(AJ235="","",VLOOKUP(AJ235,'[1]シフト記号表（勤務時間帯）'!$C$6:$K$35,9,FALSE))</f>
        <v/>
      </c>
      <c r="AK236" s="629" t="str">
        <f>IF(AK235="","",VLOOKUP(AK235,'[1]シフト記号表（勤務時間帯）'!$C$6:$K$35,9,FALSE))</f>
        <v/>
      </c>
      <c r="AL236" s="629" t="str">
        <f>IF(AL235="","",VLOOKUP(AL235,'[1]シフト記号表（勤務時間帯）'!$C$6:$K$35,9,FALSE))</f>
        <v/>
      </c>
      <c r="AM236" s="630" t="str">
        <f>IF(AM235="","",VLOOKUP(AM235,'[1]シフト記号表（勤務時間帯）'!$C$6:$K$35,9,FALSE))</f>
        <v/>
      </c>
      <c r="AN236" s="628" t="str">
        <f>IF(AN235="","",VLOOKUP(AN235,'[1]シフト記号表（勤務時間帯）'!$C$6:$K$35,9,FALSE))</f>
        <v/>
      </c>
      <c r="AO236" s="629" t="str">
        <f>IF(AO235="","",VLOOKUP(AO235,'[1]シフト記号表（勤務時間帯）'!$C$6:$K$35,9,FALSE))</f>
        <v/>
      </c>
      <c r="AP236" s="629" t="str">
        <f>IF(AP235="","",VLOOKUP(AP235,'[1]シフト記号表（勤務時間帯）'!$C$6:$K$35,9,FALSE))</f>
        <v/>
      </c>
      <c r="AQ236" s="629" t="str">
        <f>IF(AQ235="","",VLOOKUP(AQ235,'[1]シフト記号表（勤務時間帯）'!$C$6:$K$35,9,FALSE))</f>
        <v/>
      </c>
      <c r="AR236" s="629" t="str">
        <f>IF(AR235="","",VLOOKUP(AR235,'[1]シフト記号表（勤務時間帯）'!$C$6:$K$35,9,FALSE))</f>
        <v/>
      </c>
      <c r="AS236" s="629" t="str">
        <f>IF(AS235="","",VLOOKUP(AS235,'[1]シフト記号表（勤務時間帯）'!$C$6:$K$35,9,FALSE))</f>
        <v/>
      </c>
      <c r="AT236" s="630" t="str">
        <f>IF(AT235="","",VLOOKUP(AT235,'[1]シフト記号表（勤務時間帯）'!$C$6:$K$35,9,FALSE))</f>
        <v/>
      </c>
      <c r="AU236" s="628" t="str">
        <f>IF(AU235="","",VLOOKUP(AU235,'[1]シフト記号表（勤務時間帯）'!$C$6:$K$35,9,FALSE))</f>
        <v/>
      </c>
      <c r="AV236" s="629" t="str">
        <f>IF(AV235="","",VLOOKUP(AV235,'[1]シフト記号表（勤務時間帯）'!$C$6:$K$35,9,FALSE))</f>
        <v/>
      </c>
      <c r="AW236" s="629" t="str">
        <f>IF(AW235="","",VLOOKUP(AW235,'[1]シフト記号表（勤務時間帯）'!$C$6:$K$35,9,FALSE))</f>
        <v/>
      </c>
      <c r="AX236" s="1820">
        <f>IF($BB$3="４週",SUM(S236:AT236),IF($BB$3="暦月",SUM(S236:AW236),""))</f>
        <v>0</v>
      </c>
      <c r="AY236" s="1821"/>
      <c r="AZ236" s="1822">
        <f>IF($BB$3="４週",AX236/4,IF($BB$3="暦月",'勤務体制（100名）'!AX236/('勤務体制（100名）'!$BB$8/7),""))</f>
        <v>0</v>
      </c>
      <c r="BA236" s="1823"/>
      <c r="BB236" s="1877"/>
      <c r="BC236" s="1772"/>
      <c r="BD236" s="1772"/>
      <c r="BE236" s="1772"/>
      <c r="BF236" s="1773"/>
    </row>
    <row r="237" spans="2:58" ht="20.25" customHeight="1" x14ac:dyDescent="0.2">
      <c r="B237" s="1750"/>
      <c r="C237" s="1859"/>
      <c r="D237" s="1860"/>
      <c r="E237" s="1861"/>
      <c r="F237" s="693">
        <f>C235</f>
        <v>0</v>
      </c>
      <c r="G237" s="1835"/>
      <c r="H237" s="1765"/>
      <c r="I237" s="1766"/>
      <c r="J237" s="1766"/>
      <c r="K237" s="1767"/>
      <c r="L237" s="1840"/>
      <c r="M237" s="1841"/>
      <c r="N237" s="1841"/>
      <c r="O237" s="1842"/>
      <c r="P237" s="1824" t="s">
        <v>1137</v>
      </c>
      <c r="Q237" s="1825"/>
      <c r="R237" s="1826"/>
      <c r="S237" s="632" t="str">
        <f>IF(S235="","",VLOOKUP(S235,'[1]シフト記号表（勤務時間帯）'!$C$6:$U$35,19,FALSE))</f>
        <v/>
      </c>
      <c r="T237" s="633" t="str">
        <f>IF(T235="","",VLOOKUP(T235,'[1]シフト記号表（勤務時間帯）'!$C$6:$U$35,19,FALSE))</f>
        <v/>
      </c>
      <c r="U237" s="633" t="str">
        <f>IF(U235="","",VLOOKUP(U235,'[1]シフト記号表（勤務時間帯）'!$C$6:$U$35,19,FALSE))</f>
        <v/>
      </c>
      <c r="V237" s="633" t="str">
        <f>IF(V235="","",VLOOKUP(V235,'[1]シフト記号表（勤務時間帯）'!$C$6:$U$35,19,FALSE))</f>
        <v/>
      </c>
      <c r="W237" s="633" t="str">
        <f>IF(W235="","",VLOOKUP(W235,'[1]シフト記号表（勤務時間帯）'!$C$6:$U$35,19,FALSE))</f>
        <v/>
      </c>
      <c r="X237" s="633" t="str">
        <f>IF(X235="","",VLOOKUP(X235,'[1]シフト記号表（勤務時間帯）'!$C$6:$U$35,19,FALSE))</f>
        <v/>
      </c>
      <c r="Y237" s="634" t="str">
        <f>IF(Y235="","",VLOOKUP(Y235,'[1]シフト記号表（勤務時間帯）'!$C$6:$U$35,19,FALSE))</f>
        <v/>
      </c>
      <c r="Z237" s="632" t="str">
        <f>IF(Z235="","",VLOOKUP(Z235,'[1]シフト記号表（勤務時間帯）'!$C$6:$U$35,19,FALSE))</f>
        <v/>
      </c>
      <c r="AA237" s="633" t="str">
        <f>IF(AA235="","",VLOOKUP(AA235,'[1]シフト記号表（勤務時間帯）'!$C$6:$U$35,19,FALSE))</f>
        <v/>
      </c>
      <c r="AB237" s="633" t="str">
        <f>IF(AB235="","",VLOOKUP(AB235,'[1]シフト記号表（勤務時間帯）'!$C$6:$U$35,19,FALSE))</f>
        <v/>
      </c>
      <c r="AC237" s="633" t="str">
        <f>IF(AC235="","",VLOOKUP(AC235,'[1]シフト記号表（勤務時間帯）'!$C$6:$U$35,19,FALSE))</f>
        <v/>
      </c>
      <c r="AD237" s="633" t="str">
        <f>IF(AD235="","",VLOOKUP(AD235,'[1]シフト記号表（勤務時間帯）'!$C$6:$U$35,19,FALSE))</f>
        <v/>
      </c>
      <c r="AE237" s="633" t="str">
        <f>IF(AE235="","",VLOOKUP(AE235,'[1]シフト記号表（勤務時間帯）'!$C$6:$U$35,19,FALSE))</f>
        <v/>
      </c>
      <c r="AF237" s="634" t="str">
        <f>IF(AF235="","",VLOOKUP(AF235,'[1]シフト記号表（勤務時間帯）'!$C$6:$U$35,19,FALSE))</f>
        <v/>
      </c>
      <c r="AG237" s="632" t="str">
        <f>IF(AG235="","",VLOOKUP(AG235,'[1]シフト記号表（勤務時間帯）'!$C$6:$U$35,19,FALSE))</f>
        <v/>
      </c>
      <c r="AH237" s="633" t="str">
        <f>IF(AH235="","",VLOOKUP(AH235,'[1]シフト記号表（勤務時間帯）'!$C$6:$U$35,19,FALSE))</f>
        <v/>
      </c>
      <c r="AI237" s="633" t="str">
        <f>IF(AI235="","",VLOOKUP(AI235,'[1]シフト記号表（勤務時間帯）'!$C$6:$U$35,19,FALSE))</f>
        <v/>
      </c>
      <c r="AJ237" s="633" t="str">
        <f>IF(AJ235="","",VLOOKUP(AJ235,'[1]シフト記号表（勤務時間帯）'!$C$6:$U$35,19,FALSE))</f>
        <v/>
      </c>
      <c r="AK237" s="633" t="str">
        <f>IF(AK235="","",VLOOKUP(AK235,'[1]シフト記号表（勤務時間帯）'!$C$6:$U$35,19,FALSE))</f>
        <v/>
      </c>
      <c r="AL237" s="633" t="str">
        <f>IF(AL235="","",VLOOKUP(AL235,'[1]シフト記号表（勤務時間帯）'!$C$6:$U$35,19,FALSE))</f>
        <v/>
      </c>
      <c r="AM237" s="634" t="str">
        <f>IF(AM235="","",VLOOKUP(AM235,'[1]シフト記号表（勤務時間帯）'!$C$6:$U$35,19,FALSE))</f>
        <v/>
      </c>
      <c r="AN237" s="632" t="str">
        <f>IF(AN235="","",VLOOKUP(AN235,'[1]シフト記号表（勤務時間帯）'!$C$6:$U$35,19,FALSE))</f>
        <v/>
      </c>
      <c r="AO237" s="633" t="str">
        <f>IF(AO235="","",VLOOKUP(AO235,'[1]シフト記号表（勤務時間帯）'!$C$6:$U$35,19,FALSE))</f>
        <v/>
      </c>
      <c r="AP237" s="633" t="str">
        <f>IF(AP235="","",VLOOKUP(AP235,'[1]シフト記号表（勤務時間帯）'!$C$6:$U$35,19,FALSE))</f>
        <v/>
      </c>
      <c r="AQ237" s="633" t="str">
        <f>IF(AQ235="","",VLOOKUP(AQ235,'[1]シフト記号表（勤務時間帯）'!$C$6:$U$35,19,FALSE))</f>
        <v/>
      </c>
      <c r="AR237" s="633" t="str">
        <f>IF(AR235="","",VLOOKUP(AR235,'[1]シフト記号表（勤務時間帯）'!$C$6:$U$35,19,FALSE))</f>
        <v/>
      </c>
      <c r="AS237" s="633" t="str">
        <f>IF(AS235="","",VLOOKUP(AS235,'[1]シフト記号表（勤務時間帯）'!$C$6:$U$35,19,FALSE))</f>
        <v/>
      </c>
      <c r="AT237" s="634" t="str">
        <f>IF(AT235="","",VLOOKUP(AT235,'[1]シフト記号表（勤務時間帯）'!$C$6:$U$35,19,FALSE))</f>
        <v/>
      </c>
      <c r="AU237" s="632" t="str">
        <f>IF(AU235="","",VLOOKUP(AU235,'[1]シフト記号表（勤務時間帯）'!$C$6:$U$35,19,FALSE))</f>
        <v/>
      </c>
      <c r="AV237" s="633" t="str">
        <f>IF(AV235="","",VLOOKUP(AV235,'[1]シフト記号表（勤務時間帯）'!$C$6:$U$35,19,FALSE))</f>
        <v/>
      </c>
      <c r="AW237" s="633" t="str">
        <f>IF(AW235="","",VLOOKUP(AW235,'[1]シフト記号表（勤務時間帯）'!$C$6:$U$35,19,FALSE))</f>
        <v/>
      </c>
      <c r="AX237" s="1827">
        <f>IF($BB$3="４週",SUM(S237:AT237),IF($BB$3="暦月",SUM(S237:AW237),""))</f>
        <v>0</v>
      </c>
      <c r="AY237" s="1828"/>
      <c r="AZ237" s="1829">
        <f>IF($BB$3="４週",AX237/4,IF($BB$3="暦月",'勤務体制（100名）'!AX237/('勤務体制（100名）'!$BB$8/7),""))</f>
        <v>0</v>
      </c>
      <c r="BA237" s="1830"/>
      <c r="BB237" s="1878"/>
      <c r="BC237" s="1841"/>
      <c r="BD237" s="1841"/>
      <c r="BE237" s="1841"/>
      <c r="BF237" s="1842"/>
    </row>
    <row r="238" spans="2:58" ht="20.25" customHeight="1" x14ac:dyDescent="0.2">
      <c r="B238" s="1750">
        <f>B235+1</f>
        <v>73</v>
      </c>
      <c r="C238" s="1853"/>
      <c r="D238" s="1854"/>
      <c r="E238" s="1855"/>
      <c r="F238" s="635"/>
      <c r="G238" s="1834"/>
      <c r="H238" s="1836"/>
      <c r="I238" s="1766"/>
      <c r="J238" s="1766"/>
      <c r="K238" s="1767"/>
      <c r="L238" s="1837"/>
      <c r="M238" s="1838"/>
      <c r="N238" s="1838"/>
      <c r="O238" s="1839"/>
      <c r="P238" s="1843" t="s">
        <v>1135</v>
      </c>
      <c r="Q238" s="1844"/>
      <c r="R238" s="1845"/>
      <c r="S238" s="690"/>
      <c r="T238" s="691"/>
      <c r="U238" s="691"/>
      <c r="V238" s="691"/>
      <c r="W238" s="691"/>
      <c r="X238" s="691"/>
      <c r="Y238" s="692"/>
      <c r="Z238" s="690"/>
      <c r="AA238" s="691"/>
      <c r="AB238" s="691"/>
      <c r="AC238" s="691"/>
      <c r="AD238" s="691"/>
      <c r="AE238" s="691"/>
      <c r="AF238" s="692"/>
      <c r="AG238" s="690"/>
      <c r="AH238" s="691"/>
      <c r="AI238" s="691"/>
      <c r="AJ238" s="691"/>
      <c r="AK238" s="691"/>
      <c r="AL238" s="691"/>
      <c r="AM238" s="692"/>
      <c r="AN238" s="690"/>
      <c r="AO238" s="691"/>
      <c r="AP238" s="691"/>
      <c r="AQ238" s="691"/>
      <c r="AR238" s="691"/>
      <c r="AS238" s="691"/>
      <c r="AT238" s="692"/>
      <c r="AU238" s="690"/>
      <c r="AV238" s="691"/>
      <c r="AW238" s="691"/>
      <c r="AX238" s="1915"/>
      <c r="AY238" s="1916"/>
      <c r="AZ238" s="1917"/>
      <c r="BA238" s="1918"/>
      <c r="BB238" s="1876"/>
      <c r="BC238" s="1838"/>
      <c r="BD238" s="1838"/>
      <c r="BE238" s="1838"/>
      <c r="BF238" s="1839"/>
    </row>
    <row r="239" spans="2:58" ht="20.25" customHeight="1" x14ac:dyDescent="0.2">
      <c r="B239" s="1750"/>
      <c r="C239" s="1856"/>
      <c r="D239" s="1857"/>
      <c r="E239" s="1858"/>
      <c r="F239" s="627"/>
      <c r="G239" s="1761"/>
      <c r="H239" s="1765"/>
      <c r="I239" s="1766"/>
      <c r="J239" s="1766"/>
      <c r="K239" s="1767"/>
      <c r="L239" s="1771"/>
      <c r="M239" s="1772"/>
      <c r="N239" s="1772"/>
      <c r="O239" s="1773"/>
      <c r="P239" s="1817" t="s">
        <v>1136</v>
      </c>
      <c r="Q239" s="1818"/>
      <c r="R239" s="1819"/>
      <c r="S239" s="628" t="str">
        <f>IF(S238="","",VLOOKUP(S238,'[1]シフト記号表（勤務時間帯）'!$C$6:$K$35,9,FALSE))</f>
        <v/>
      </c>
      <c r="T239" s="629" t="str">
        <f>IF(T238="","",VLOOKUP(T238,'[1]シフト記号表（勤務時間帯）'!$C$6:$K$35,9,FALSE))</f>
        <v/>
      </c>
      <c r="U239" s="629" t="str">
        <f>IF(U238="","",VLOOKUP(U238,'[1]シフト記号表（勤務時間帯）'!$C$6:$K$35,9,FALSE))</f>
        <v/>
      </c>
      <c r="V239" s="629" t="str">
        <f>IF(V238="","",VLOOKUP(V238,'[1]シフト記号表（勤務時間帯）'!$C$6:$K$35,9,FALSE))</f>
        <v/>
      </c>
      <c r="W239" s="629" t="str">
        <f>IF(W238="","",VLOOKUP(W238,'[1]シフト記号表（勤務時間帯）'!$C$6:$K$35,9,FALSE))</f>
        <v/>
      </c>
      <c r="X239" s="629" t="str">
        <f>IF(X238="","",VLOOKUP(X238,'[1]シフト記号表（勤務時間帯）'!$C$6:$K$35,9,FALSE))</f>
        <v/>
      </c>
      <c r="Y239" s="630" t="str">
        <f>IF(Y238="","",VLOOKUP(Y238,'[1]シフト記号表（勤務時間帯）'!$C$6:$K$35,9,FALSE))</f>
        <v/>
      </c>
      <c r="Z239" s="628" t="str">
        <f>IF(Z238="","",VLOOKUP(Z238,'[1]シフト記号表（勤務時間帯）'!$C$6:$K$35,9,FALSE))</f>
        <v/>
      </c>
      <c r="AA239" s="629" t="str">
        <f>IF(AA238="","",VLOOKUP(AA238,'[1]シフト記号表（勤務時間帯）'!$C$6:$K$35,9,FALSE))</f>
        <v/>
      </c>
      <c r="AB239" s="629" t="str">
        <f>IF(AB238="","",VLOOKUP(AB238,'[1]シフト記号表（勤務時間帯）'!$C$6:$K$35,9,FALSE))</f>
        <v/>
      </c>
      <c r="AC239" s="629" t="str">
        <f>IF(AC238="","",VLOOKUP(AC238,'[1]シフト記号表（勤務時間帯）'!$C$6:$K$35,9,FALSE))</f>
        <v/>
      </c>
      <c r="AD239" s="629" t="str">
        <f>IF(AD238="","",VLOOKUP(AD238,'[1]シフト記号表（勤務時間帯）'!$C$6:$K$35,9,FALSE))</f>
        <v/>
      </c>
      <c r="AE239" s="629" t="str">
        <f>IF(AE238="","",VLOOKUP(AE238,'[1]シフト記号表（勤務時間帯）'!$C$6:$K$35,9,FALSE))</f>
        <v/>
      </c>
      <c r="AF239" s="630" t="str">
        <f>IF(AF238="","",VLOOKUP(AF238,'[1]シフト記号表（勤務時間帯）'!$C$6:$K$35,9,FALSE))</f>
        <v/>
      </c>
      <c r="AG239" s="628" t="str">
        <f>IF(AG238="","",VLOOKUP(AG238,'[1]シフト記号表（勤務時間帯）'!$C$6:$K$35,9,FALSE))</f>
        <v/>
      </c>
      <c r="AH239" s="629" t="str">
        <f>IF(AH238="","",VLOOKUP(AH238,'[1]シフト記号表（勤務時間帯）'!$C$6:$K$35,9,FALSE))</f>
        <v/>
      </c>
      <c r="AI239" s="629" t="str">
        <f>IF(AI238="","",VLOOKUP(AI238,'[1]シフト記号表（勤務時間帯）'!$C$6:$K$35,9,FALSE))</f>
        <v/>
      </c>
      <c r="AJ239" s="629" t="str">
        <f>IF(AJ238="","",VLOOKUP(AJ238,'[1]シフト記号表（勤務時間帯）'!$C$6:$K$35,9,FALSE))</f>
        <v/>
      </c>
      <c r="AK239" s="629" t="str">
        <f>IF(AK238="","",VLOOKUP(AK238,'[1]シフト記号表（勤務時間帯）'!$C$6:$K$35,9,FALSE))</f>
        <v/>
      </c>
      <c r="AL239" s="629" t="str">
        <f>IF(AL238="","",VLOOKUP(AL238,'[1]シフト記号表（勤務時間帯）'!$C$6:$K$35,9,FALSE))</f>
        <v/>
      </c>
      <c r="AM239" s="630" t="str">
        <f>IF(AM238="","",VLOOKUP(AM238,'[1]シフト記号表（勤務時間帯）'!$C$6:$K$35,9,FALSE))</f>
        <v/>
      </c>
      <c r="AN239" s="628" t="str">
        <f>IF(AN238="","",VLOOKUP(AN238,'[1]シフト記号表（勤務時間帯）'!$C$6:$K$35,9,FALSE))</f>
        <v/>
      </c>
      <c r="AO239" s="629" t="str">
        <f>IF(AO238="","",VLOOKUP(AO238,'[1]シフト記号表（勤務時間帯）'!$C$6:$K$35,9,FALSE))</f>
        <v/>
      </c>
      <c r="AP239" s="629" t="str">
        <f>IF(AP238="","",VLOOKUP(AP238,'[1]シフト記号表（勤務時間帯）'!$C$6:$K$35,9,FALSE))</f>
        <v/>
      </c>
      <c r="AQ239" s="629" t="str">
        <f>IF(AQ238="","",VLOOKUP(AQ238,'[1]シフト記号表（勤務時間帯）'!$C$6:$K$35,9,FALSE))</f>
        <v/>
      </c>
      <c r="AR239" s="629" t="str">
        <f>IF(AR238="","",VLOOKUP(AR238,'[1]シフト記号表（勤務時間帯）'!$C$6:$K$35,9,FALSE))</f>
        <v/>
      </c>
      <c r="AS239" s="629" t="str">
        <f>IF(AS238="","",VLOOKUP(AS238,'[1]シフト記号表（勤務時間帯）'!$C$6:$K$35,9,FALSE))</f>
        <v/>
      </c>
      <c r="AT239" s="630" t="str">
        <f>IF(AT238="","",VLOOKUP(AT238,'[1]シフト記号表（勤務時間帯）'!$C$6:$K$35,9,FALSE))</f>
        <v/>
      </c>
      <c r="AU239" s="628" t="str">
        <f>IF(AU238="","",VLOOKUP(AU238,'[1]シフト記号表（勤務時間帯）'!$C$6:$K$35,9,FALSE))</f>
        <v/>
      </c>
      <c r="AV239" s="629" t="str">
        <f>IF(AV238="","",VLOOKUP(AV238,'[1]シフト記号表（勤務時間帯）'!$C$6:$K$35,9,FALSE))</f>
        <v/>
      </c>
      <c r="AW239" s="629" t="str">
        <f>IF(AW238="","",VLOOKUP(AW238,'[1]シフト記号表（勤務時間帯）'!$C$6:$K$35,9,FALSE))</f>
        <v/>
      </c>
      <c r="AX239" s="1820">
        <f>IF($BB$3="４週",SUM(S239:AT239),IF($BB$3="暦月",SUM(S239:AW239),""))</f>
        <v>0</v>
      </c>
      <c r="AY239" s="1821"/>
      <c r="AZ239" s="1822">
        <f>IF($BB$3="４週",AX239/4,IF($BB$3="暦月",'勤務体制（100名）'!AX239/('勤務体制（100名）'!$BB$8/7),""))</f>
        <v>0</v>
      </c>
      <c r="BA239" s="1823"/>
      <c r="BB239" s="1877"/>
      <c r="BC239" s="1772"/>
      <c r="BD239" s="1772"/>
      <c r="BE239" s="1772"/>
      <c r="BF239" s="1773"/>
    </row>
    <row r="240" spans="2:58" ht="20.25" customHeight="1" x14ac:dyDescent="0.2">
      <c r="B240" s="1750"/>
      <c r="C240" s="1859"/>
      <c r="D240" s="1860"/>
      <c r="E240" s="1861"/>
      <c r="F240" s="693">
        <f>C238</f>
        <v>0</v>
      </c>
      <c r="G240" s="1835"/>
      <c r="H240" s="1765"/>
      <c r="I240" s="1766"/>
      <c r="J240" s="1766"/>
      <c r="K240" s="1767"/>
      <c r="L240" s="1840"/>
      <c r="M240" s="1841"/>
      <c r="N240" s="1841"/>
      <c r="O240" s="1842"/>
      <c r="P240" s="1824" t="s">
        <v>1137</v>
      </c>
      <c r="Q240" s="1825"/>
      <c r="R240" s="1826"/>
      <c r="S240" s="632" t="str">
        <f>IF(S238="","",VLOOKUP(S238,'[1]シフト記号表（勤務時間帯）'!$C$6:$U$35,19,FALSE))</f>
        <v/>
      </c>
      <c r="T240" s="633" t="str">
        <f>IF(T238="","",VLOOKUP(T238,'[1]シフト記号表（勤務時間帯）'!$C$6:$U$35,19,FALSE))</f>
        <v/>
      </c>
      <c r="U240" s="633" t="str">
        <f>IF(U238="","",VLOOKUP(U238,'[1]シフト記号表（勤務時間帯）'!$C$6:$U$35,19,FALSE))</f>
        <v/>
      </c>
      <c r="V240" s="633" t="str">
        <f>IF(V238="","",VLOOKUP(V238,'[1]シフト記号表（勤務時間帯）'!$C$6:$U$35,19,FALSE))</f>
        <v/>
      </c>
      <c r="W240" s="633" t="str">
        <f>IF(W238="","",VLOOKUP(W238,'[1]シフト記号表（勤務時間帯）'!$C$6:$U$35,19,FALSE))</f>
        <v/>
      </c>
      <c r="X240" s="633" t="str">
        <f>IF(X238="","",VLOOKUP(X238,'[1]シフト記号表（勤務時間帯）'!$C$6:$U$35,19,FALSE))</f>
        <v/>
      </c>
      <c r="Y240" s="634" t="str">
        <f>IF(Y238="","",VLOOKUP(Y238,'[1]シフト記号表（勤務時間帯）'!$C$6:$U$35,19,FALSE))</f>
        <v/>
      </c>
      <c r="Z240" s="632" t="str">
        <f>IF(Z238="","",VLOOKUP(Z238,'[1]シフト記号表（勤務時間帯）'!$C$6:$U$35,19,FALSE))</f>
        <v/>
      </c>
      <c r="AA240" s="633" t="str">
        <f>IF(AA238="","",VLOOKUP(AA238,'[1]シフト記号表（勤務時間帯）'!$C$6:$U$35,19,FALSE))</f>
        <v/>
      </c>
      <c r="AB240" s="633" t="str">
        <f>IF(AB238="","",VLOOKUP(AB238,'[1]シフト記号表（勤務時間帯）'!$C$6:$U$35,19,FALSE))</f>
        <v/>
      </c>
      <c r="AC240" s="633" t="str">
        <f>IF(AC238="","",VLOOKUP(AC238,'[1]シフト記号表（勤務時間帯）'!$C$6:$U$35,19,FALSE))</f>
        <v/>
      </c>
      <c r="AD240" s="633" t="str">
        <f>IF(AD238="","",VLOOKUP(AD238,'[1]シフト記号表（勤務時間帯）'!$C$6:$U$35,19,FALSE))</f>
        <v/>
      </c>
      <c r="AE240" s="633" t="str">
        <f>IF(AE238="","",VLOOKUP(AE238,'[1]シフト記号表（勤務時間帯）'!$C$6:$U$35,19,FALSE))</f>
        <v/>
      </c>
      <c r="AF240" s="634" t="str">
        <f>IF(AF238="","",VLOOKUP(AF238,'[1]シフト記号表（勤務時間帯）'!$C$6:$U$35,19,FALSE))</f>
        <v/>
      </c>
      <c r="AG240" s="632" t="str">
        <f>IF(AG238="","",VLOOKUP(AG238,'[1]シフト記号表（勤務時間帯）'!$C$6:$U$35,19,FALSE))</f>
        <v/>
      </c>
      <c r="AH240" s="633" t="str">
        <f>IF(AH238="","",VLOOKUP(AH238,'[1]シフト記号表（勤務時間帯）'!$C$6:$U$35,19,FALSE))</f>
        <v/>
      </c>
      <c r="AI240" s="633" t="str">
        <f>IF(AI238="","",VLOOKUP(AI238,'[1]シフト記号表（勤務時間帯）'!$C$6:$U$35,19,FALSE))</f>
        <v/>
      </c>
      <c r="AJ240" s="633" t="str">
        <f>IF(AJ238="","",VLOOKUP(AJ238,'[1]シフト記号表（勤務時間帯）'!$C$6:$U$35,19,FALSE))</f>
        <v/>
      </c>
      <c r="AK240" s="633" t="str">
        <f>IF(AK238="","",VLOOKUP(AK238,'[1]シフト記号表（勤務時間帯）'!$C$6:$U$35,19,FALSE))</f>
        <v/>
      </c>
      <c r="AL240" s="633" t="str">
        <f>IF(AL238="","",VLOOKUP(AL238,'[1]シフト記号表（勤務時間帯）'!$C$6:$U$35,19,FALSE))</f>
        <v/>
      </c>
      <c r="AM240" s="634" t="str">
        <f>IF(AM238="","",VLOOKUP(AM238,'[1]シフト記号表（勤務時間帯）'!$C$6:$U$35,19,FALSE))</f>
        <v/>
      </c>
      <c r="AN240" s="632" t="str">
        <f>IF(AN238="","",VLOOKUP(AN238,'[1]シフト記号表（勤務時間帯）'!$C$6:$U$35,19,FALSE))</f>
        <v/>
      </c>
      <c r="AO240" s="633" t="str">
        <f>IF(AO238="","",VLOOKUP(AO238,'[1]シフト記号表（勤務時間帯）'!$C$6:$U$35,19,FALSE))</f>
        <v/>
      </c>
      <c r="AP240" s="633" t="str">
        <f>IF(AP238="","",VLOOKUP(AP238,'[1]シフト記号表（勤務時間帯）'!$C$6:$U$35,19,FALSE))</f>
        <v/>
      </c>
      <c r="AQ240" s="633" t="str">
        <f>IF(AQ238="","",VLOOKUP(AQ238,'[1]シフト記号表（勤務時間帯）'!$C$6:$U$35,19,FALSE))</f>
        <v/>
      </c>
      <c r="AR240" s="633" t="str">
        <f>IF(AR238="","",VLOOKUP(AR238,'[1]シフト記号表（勤務時間帯）'!$C$6:$U$35,19,FALSE))</f>
        <v/>
      </c>
      <c r="AS240" s="633" t="str">
        <f>IF(AS238="","",VLOOKUP(AS238,'[1]シフト記号表（勤務時間帯）'!$C$6:$U$35,19,FALSE))</f>
        <v/>
      </c>
      <c r="AT240" s="634" t="str">
        <f>IF(AT238="","",VLOOKUP(AT238,'[1]シフト記号表（勤務時間帯）'!$C$6:$U$35,19,FALSE))</f>
        <v/>
      </c>
      <c r="AU240" s="632" t="str">
        <f>IF(AU238="","",VLOOKUP(AU238,'[1]シフト記号表（勤務時間帯）'!$C$6:$U$35,19,FALSE))</f>
        <v/>
      </c>
      <c r="AV240" s="633" t="str">
        <f>IF(AV238="","",VLOOKUP(AV238,'[1]シフト記号表（勤務時間帯）'!$C$6:$U$35,19,FALSE))</f>
        <v/>
      </c>
      <c r="AW240" s="633" t="str">
        <f>IF(AW238="","",VLOOKUP(AW238,'[1]シフト記号表（勤務時間帯）'!$C$6:$U$35,19,FALSE))</f>
        <v/>
      </c>
      <c r="AX240" s="1827">
        <f>IF($BB$3="４週",SUM(S240:AT240),IF($BB$3="暦月",SUM(S240:AW240),""))</f>
        <v>0</v>
      </c>
      <c r="AY240" s="1828"/>
      <c r="AZ240" s="1829">
        <f>IF($BB$3="４週",AX240/4,IF($BB$3="暦月",'勤務体制（100名）'!AX240/('勤務体制（100名）'!$BB$8/7),""))</f>
        <v>0</v>
      </c>
      <c r="BA240" s="1830"/>
      <c r="BB240" s="1878"/>
      <c r="BC240" s="1841"/>
      <c r="BD240" s="1841"/>
      <c r="BE240" s="1841"/>
      <c r="BF240" s="1842"/>
    </row>
    <row r="241" spans="2:58" ht="20.25" customHeight="1" x14ac:dyDescent="0.2">
      <c r="B241" s="1750">
        <f>B238+1</f>
        <v>74</v>
      </c>
      <c r="C241" s="1853"/>
      <c r="D241" s="1854"/>
      <c r="E241" s="1855"/>
      <c r="F241" s="635"/>
      <c r="G241" s="1834"/>
      <c r="H241" s="1836"/>
      <c r="I241" s="1766"/>
      <c r="J241" s="1766"/>
      <c r="K241" s="1767"/>
      <c r="L241" s="1837"/>
      <c r="M241" s="1838"/>
      <c r="N241" s="1838"/>
      <c r="O241" s="1839"/>
      <c r="P241" s="1843" t="s">
        <v>1135</v>
      </c>
      <c r="Q241" s="1844"/>
      <c r="R241" s="1845"/>
      <c r="S241" s="690"/>
      <c r="T241" s="691"/>
      <c r="U241" s="691"/>
      <c r="V241" s="691"/>
      <c r="W241" s="691"/>
      <c r="X241" s="691"/>
      <c r="Y241" s="692"/>
      <c r="Z241" s="690"/>
      <c r="AA241" s="691"/>
      <c r="AB241" s="691"/>
      <c r="AC241" s="691"/>
      <c r="AD241" s="691"/>
      <c r="AE241" s="691"/>
      <c r="AF241" s="692"/>
      <c r="AG241" s="690"/>
      <c r="AH241" s="691"/>
      <c r="AI241" s="691"/>
      <c r="AJ241" s="691"/>
      <c r="AK241" s="691"/>
      <c r="AL241" s="691"/>
      <c r="AM241" s="692"/>
      <c r="AN241" s="690"/>
      <c r="AO241" s="691"/>
      <c r="AP241" s="691"/>
      <c r="AQ241" s="691"/>
      <c r="AR241" s="691"/>
      <c r="AS241" s="691"/>
      <c r="AT241" s="692"/>
      <c r="AU241" s="690"/>
      <c r="AV241" s="691"/>
      <c r="AW241" s="691"/>
      <c r="AX241" s="1915"/>
      <c r="AY241" s="1916"/>
      <c r="AZ241" s="1917"/>
      <c r="BA241" s="1918"/>
      <c r="BB241" s="1876"/>
      <c r="BC241" s="1838"/>
      <c r="BD241" s="1838"/>
      <c r="BE241" s="1838"/>
      <c r="BF241" s="1839"/>
    </row>
    <row r="242" spans="2:58" ht="20.25" customHeight="1" x14ac:dyDescent="0.2">
      <c r="B242" s="1750"/>
      <c r="C242" s="1856"/>
      <c r="D242" s="1857"/>
      <c r="E242" s="1858"/>
      <c r="F242" s="627"/>
      <c r="G242" s="1761"/>
      <c r="H242" s="1765"/>
      <c r="I242" s="1766"/>
      <c r="J242" s="1766"/>
      <c r="K242" s="1767"/>
      <c r="L242" s="1771"/>
      <c r="M242" s="1772"/>
      <c r="N242" s="1772"/>
      <c r="O242" s="1773"/>
      <c r="P242" s="1817" t="s">
        <v>1136</v>
      </c>
      <c r="Q242" s="1818"/>
      <c r="R242" s="1819"/>
      <c r="S242" s="628" t="str">
        <f>IF(S241="","",VLOOKUP(S241,'[1]シフト記号表（勤務時間帯）'!$C$6:$K$35,9,FALSE))</f>
        <v/>
      </c>
      <c r="T242" s="629" t="str">
        <f>IF(T241="","",VLOOKUP(T241,'[1]シフト記号表（勤務時間帯）'!$C$6:$K$35,9,FALSE))</f>
        <v/>
      </c>
      <c r="U242" s="629" t="str">
        <f>IF(U241="","",VLOOKUP(U241,'[1]シフト記号表（勤務時間帯）'!$C$6:$K$35,9,FALSE))</f>
        <v/>
      </c>
      <c r="V242" s="629" t="str">
        <f>IF(V241="","",VLOOKUP(V241,'[1]シフト記号表（勤務時間帯）'!$C$6:$K$35,9,FALSE))</f>
        <v/>
      </c>
      <c r="W242" s="629" t="str">
        <f>IF(W241="","",VLOOKUP(W241,'[1]シフト記号表（勤務時間帯）'!$C$6:$K$35,9,FALSE))</f>
        <v/>
      </c>
      <c r="X242" s="629" t="str">
        <f>IF(X241="","",VLOOKUP(X241,'[1]シフト記号表（勤務時間帯）'!$C$6:$K$35,9,FALSE))</f>
        <v/>
      </c>
      <c r="Y242" s="630" t="str">
        <f>IF(Y241="","",VLOOKUP(Y241,'[1]シフト記号表（勤務時間帯）'!$C$6:$K$35,9,FALSE))</f>
        <v/>
      </c>
      <c r="Z242" s="628" t="str">
        <f>IF(Z241="","",VLOOKUP(Z241,'[1]シフト記号表（勤務時間帯）'!$C$6:$K$35,9,FALSE))</f>
        <v/>
      </c>
      <c r="AA242" s="629" t="str">
        <f>IF(AA241="","",VLOOKUP(AA241,'[1]シフト記号表（勤務時間帯）'!$C$6:$K$35,9,FALSE))</f>
        <v/>
      </c>
      <c r="AB242" s="629" t="str">
        <f>IF(AB241="","",VLOOKUP(AB241,'[1]シフト記号表（勤務時間帯）'!$C$6:$K$35,9,FALSE))</f>
        <v/>
      </c>
      <c r="AC242" s="629" t="str">
        <f>IF(AC241="","",VLOOKUP(AC241,'[1]シフト記号表（勤務時間帯）'!$C$6:$K$35,9,FALSE))</f>
        <v/>
      </c>
      <c r="AD242" s="629" t="str">
        <f>IF(AD241="","",VLOOKUP(AD241,'[1]シフト記号表（勤務時間帯）'!$C$6:$K$35,9,FALSE))</f>
        <v/>
      </c>
      <c r="AE242" s="629" t="str">
        <f>IF(AE241="","",VLOOKUP(AE241,'[1]シフト記号表（勤務時間帯）'!$C$6:$K$35,9,FALSE))</f>
        <v/>
      </c>
      <c r="AF242" s="630" t="str">
        <f>IF(AF241="","",VLOOKUP(AF241,'[1]シフト記号表（勤務時間帯）'!$C$6:$K$35,9,FALSE))</f>
        <v/>
      </c>
      <c r="AG242" s="628" t="str">
        <f>IF(AG241="","",VLOOKUP(AG241,'[1]シフト記号表（勤務時間帯）'!$C$6:$K$35,9,FALSE))</f>
        <v/>
      </c>
      <c r="AH242" s="629" t="str">
        <f>IF(AH241="","",VLOOKUP(AH241,'[1]シフト記号表（勤務時間帯）'!$C$6:$K$35,9,FALSE))</f>
        <v/>
      </c>
      <c r="AI242" s="629" t="str">
        <f>IF(AI241="","",VLOOKUP(AI241,'[1]シフト記号表（勤務時間帯）'!$C$6:$K$35,9,FALSE))</f>
        <v/>
      </c>
      <c r="AJ242" s="629" t="str">
        <f>IF(AJ241="","",VLOOKUP(AJ241,'[1]シフト記号表（勤務時間帯）'!$C$6:$K$35,9,FALSE))</f>
        <v/>
      </c>
      <c r="AK242" s="629" t="str">
        <f>IF(AK241="","",VLOOKUP(AK241,'[1]シフト記号表（勤務時間帯）'!$C$6:$K$35,9,FALSE))</f>
        <v/>
      </c>
      <c r="AL242" s="629" t="str">
        <f>IF(AL241="","",VLOOKUP(AL241,'[1]シフト記号表（勤務時間帯）'!$C$6:$K$35,9,FALSE))</f>
        <v/>
      </c>
      <c r="AM242" s="630" t="str">
        <f>IF(AM241="","",VLOOKUP(AM241,'[1]シフト記号表（勤務時間帯）'!$C$6:$K$35,9,FALSE))</f>
        <v/>
      </c>
      <c r="AN242" s="628" t="str">
        <f>IF(AN241="","",VLOOKUP(AN241,'[1]シフト記号表（勤務時間帯）'!$C$6:$K$35,9,FALSE))</f>
        <v/>
      </c>
      <c r="AO242" s="629" t="str">
        <f>IF(AO241="","",VLOOKUP(AO241,'[1]シフト記号表（勤務時間帯）'!$C$6:$K$35,9,FALSE))</f>
        <v/>
      </c>
      <c r="AP242" s="629" t="str">
        <f>IF(AP241="","",VLOOKUP(AP241,'[1]シフト記号表（勤務時間帯）'!$C$6:$K$35,9,FALSE))</f>
        <v/>
      </c>
      <c r="AQ242" s="629" t="str">
        <f>IF(AQ241="","",VLOOKUP(AQ241,'[1]シフト記号表（勤務時間帯）'!$C$6:$K$35,9,FALSE))</f>
        <v/>
      </c>
      <c r="AR242" s="629" t="str">
        <f>IF(AR241="","",VLOOKUP(AR241,'[1]シフト記号表（勤務時間帯）'!$C$6:$K$35,9,FALSE))</f>
        <v/>
      </c>
      <c r="AS242" s="629" t="str">
        <f>IF(AS241="","",VLOOKUP(AS241,'[1]シフト記号表（勤務時間帯）'!$C$6:$K$35,9,FALSE))</f>
        <v/>
      </c>
      <c r="AT242" s="630" t="str">
        <f>IF(AT241="","",VLOOKUP(AT241,'[1]シフト記号表（勤務時間帯）'!$C$6:$K$35,9,FALSE))</f>
        <v/>
      </c>
      <c r="AU242" s="628" t="str">
        <f>IF(AU241="","",VLOOKUP(AU241,'[1]シフト記号表（勤務時間帯）'!$C$6:$K$35,9,FALSE))</f>
        <v/>
      </c>
      <c r="AV242" s="629" t="str">
        <f>IF(AV241="","",VLOOKUP(AV241,'[1]シフト記号表（勤務時間帯）'!$C$6:$K$35,9,FALSE))</f>
        <v/>
      </c>
      <c r="AW242" s="629" t="str">
        <f>IF(AW241="","",VLOOKUP(AW241,'[1]シフト記号表（勤務時間帯）'!$C$6:$K$35,9,FALSE))</f>
        <v/>
      </c>
      <c r="AX242" s="1820">
        <f>IF($BB$3="４週",SUM(S242:AT242),IF($BB$3="暦月",SUM(S242:AW242),""))</f>
        <v>0</v>
      </c>
      <c r="AY242" s="1821"/>
      <c r="AZ242" s="1822">
        <f>IF($BB$3="４週",AX242/4,IF($BB$3="暦月",'勤務体制（100名）'!AX242/('勤務体制（100名）'!$BB$8/7),""))</f>
        <v>0</v>
      </c>
      <c r="BA242" s="1823"/>
      <c r="BB242" s="1877"/>
      <c r="BC242" s="1772"/>
      <c r="BD242" s="1772"/>
      <c r="BE242" s="1772"/>
      <c r="BF242" s="1773"/>
    </row>
    <row r="243" spans="2:58" ht="20.25" customHeight="1" x14ac:dyDescent="0.2">
      <c r="B243" s="1750"/>
      <c r="C243" s="1859"/>
      <c r="D243" s="1860"/>
      <c r="E243" s="1861"/>
      <c r="F243" s="693">
        <f>C241</f>
        <v>0</v>
      </c>
      <c r="G243" s="1835"/>
      <c r="H243" s="1765"/>
      <c r="I243" s="1766"/>
      <c r="J243" s="1766"/>
      <c r="K243" s="1767"/>
      <c r="L243" s="1840"/>
      <c r="M243" s="1841"/>
      <c r="N243" s="1841"/>
      <c r="O243" s="1842"/>
      <c r="P243" s="1824" t="s">
        <v>1137</v>
      </c>
      <c r="Q243" s="1825"/>
      <c r="R243" s="1826"/>
      <c r="S243" s="632" t="str">
        <f>IF(S241="","",VLOOKUP(S241,'[1]シフト記号表（勤務時間帯）'!$C$6:$U$35,19,FALSE))</f>
        <v/>
      </c>
      <c r="T243" s="633" t="str">
        <f>IF(T241="","",VLOOKUP(T241,'[1]シフト記号表（勤務時間帯）'!$C$6:$U$35,19,FALSE))</f>
        <v/>
      </c>
      <c r="U243" s="633" t="str">
        <f>IF(U241="","",VLOOKUP(U241,'[1]シフト記号表（勤務時間帯）'!$C$6:$U$35,19,FALSE))</f>
        <v/>
      </c>
      <c r="V243" s="633" t="str">
        <f>IF(V241="","",VLOOKUP(V241,'[1]シフト記号表（勤務時間帯）'!$C$6:$U$35,19,FALSE))</f>
        <v/>
      </c>
      <c r="W243" s="633" t="str">
        <f>IF(W241="","",VLOOKUP(W241,'[1]シフト記号表（勤務時間帯）'!$C$6:$U$35,19,FALSE))</f>
        <v/>
      </c>
      <c r="X243" s="633" t="str">
        <f>IF(X241="","",VLOOKUP(X241,'[1]シフト記号表（勤務時間帯）'!$C$6:$U$35,19,FALSE))</f>
        <v/>
      </c>
      <c r="Y243" s="634" t="str">
        <f>IF(Y241="","",VLOOKUP(Y241,'[1]シフト記号表（勤務時間帯）'!$C$6:$U$35,19,FALSE))</f>
        <v/>
      </c>
      <c r="Z243" s="632" t="str">
        <f>IF(Z241="","",VLOOKUP(Z241,'[1]シフト記号表（勤務時間帯）'!$C$6:$U$35,19,FALSE))</f>
        <v/>
      </c>
      <c r="AA243" s="633" t="str">
        <f>IF(AA241="","",VLOOKUP(AA241,'[1]シフト記号表（勤務時間帯）'!$C$6:$U$35,19,FALSE))</f>
        <v/>
      </c>
      <c r="AB243" s="633" t="str">
        <f>IF(AB241="","",VLOOKUP(AB241,'[1]シフト記号表（勤務時間帯）'!$C$6:$U$35,19,FALSE))</f>
        <v/>
      </c>
      <c r="AC243" s="633" t="str">
        <f>IF(AC241="","",VLOOKUP(AC241,'[1]シフト記号表（勤務時間帯）'!$C$6:$U$35,19,FALSE))</f>
        <v/>
      </c>
      <c r="AD243" s="633" t="str">
        <f>IF(AD241="","",VLOOKUP(AD241,'[1]シフト記号表（勤務時間帯）'!$C$6:$U$35,19,FALSE))</f>
        <v/>
      </c>
      <c r="AE243" s="633" t="str">
        <f>IF(AE241="","",VLOOKUP(AE241,'[1]シフト記号表（勤務時間帯）'!$C$6:$U$35,19,FALSE))</f>
        <v/>
      </c>
      <c r="AF243" s="634" t="str">
        <f>IF(AF241="","",VLOOKUP(AF241,'[1]シフト記号表（勤務時間帯）'!$C$6:$U$35,19,FALSE))</f>
        <v/>
      </c>
      <c r="AG243" s="632" t="str">
        <f>IF(AG241="","",VLOOKUP(AG241,'[1]シフト記号表（勤務時間帯）'!$C$6:$U$35,19,FALSE))</f>
        <v/>
      </c>
      <c r="AH243" s="633" t="str">
        <f>IF(AH241="","",VLOOKUP(AH241,'[1]シフト記号表（勤務時間帯）'!$C$6:$U$35,19,FALSE))</f>
        <v/>
      </c>
      <c r="AI243" s="633" t="str">
        <f>IF(AI241="","",VLOOKUP(AI241,'[1]シフト記号表（勤務時間帯）'!$C$6:$U$35,19,FALSE))</f>
        <v/>
      </c>
      <c r="AJ243" s="633" t="str">
        <f>IF(AJ241="","",VLOOKUP(AJ241,'[1]シフト記号表（勤務時間帯）'!$C$6:$U$35,19,FALSE))</f>
        <v/>
      </c>
      <c r="AK243" s="633" t="str">
        <f>IF(AK241="","",VLOOKUP(AK241,'[1]シフト記号表（勤務時間帯）'!$C$6:$U$35,19,FALSE))</f>
        <v/>
      </c>
      <c r="AL243" s="633" t="str">
        <f>IF(AL241="","",VLOOKUP(AL241,'[1]シフト記号表（勤務時間帯）'!$C$6:$U$35,19,FALSE))</f>
        <v/>
      </c>
      <c r="AM243" s="634" t="str">
        <f>IF(AM241="","",VLOOKUP(AM241,'[1]シフト記号表（勤務時間帯）'!$C$6:$U$35,19,FALSE))</f>
        <v/>
      </c>
      <c r="AN243" s="632" t="str">
        <f>IF(AN241="","",VLOOKUP(AN241,'[1]シフト記号表（勤務時間帯）'!$C$6:$U$35,19,FALSE))</f>
        <v/>
      </c>
      <c r="AO243" s="633" t="str">
        <f>IF(AO241="","",VLOOKUP(AO241,'[1]シフト記号表（勤務時間帯）'!$C$6:$U$35,19,FALSE))</f>
        <v/>
      </c>
      <c r="AP243" s="633" t="str">
        <f>IF(AP241="","",VLOOKUP(AP241,'[1]シフト記号表（勤務時間帯）'!$C$6:$U$35,19,FALSE))</f>
        <v/>
      </c>
      <c r="AQ243" s="633" t="str">
        <f>IF(AQ241="","",VLOOKUP(AQ241,'[1]シフト記号表（勤務時間帯）'!$C$6:$U$35,19,FALSE))</f>
        <v/>
      </c>
      <c r="AR243" s="633" t="str">
        <f>IF(AR241="","",VLOOKUP(AR241,'[1]シフト記号表（勤務時間帯）'!$C$6:$U$35,19,FALSE))</f>
        <v/>
      </c>
      <c r="AS243" s="633" t="str">
        <f>IF(AS241="","",VLOOKUP(AS241,'[1]シフト記号表（勤務時間帯）'!$C$6:$U$35,19,FALSE))</f>
        <v/>
      </c>
      <c r="AT243" s="634" t="str">
        <f>IF(AT241="","",VLOOKUP(AT241,'[1]シフト記号表（勤務時間帯）'!$C$6:$U$35,19,FALSE))</f>
        <v/>
      </c>
      <c r="AU243" s="632" t="str">
        <f>IF(AU241="","",VLOOKUP(AU241,'[1]シフト記号表（勤務時間帯）'!$C$6:$U$35,19,FALSE))</f>
        <v/>
      </c>
      <c r="AV243" s="633" t="str">
        <f>IF(AV241="","",VLOOKUP(AV241,'[1]シフト記号表（勤務時間帯）'!$C$6:$U$35,19,FALSE))</f>
        <v/>
      </c>
      <c r="AW243" s="633" t="str">
        <f>IF(AW241="","",VLOOKUP(AW241,'[1]シフト記号表（勤務時間帯）'!$C$6:$U$35,19,FALSE))</f>
        <v/>
      </c>
      <c r="AX243" s="1827">
        <f>IF($BB$3="４週",SUM(S243:AT243),IF($BB$3="暦月",SUM(S243:AW243),""))</f>
        <v>0</v>
      </c>
      <c r="AY243" s="1828"/>
      <c r="AZ243" s="1829">
        <f>IF($BB$3="４週",AX243/4,IF($BB$3="暦月",'勤務体制（100名）'!AX243/('勤務体制（100名）'!$BB$8/7),""))</f>
        <v>0</v>
      </c>
      <c r="BA243" s="1830"/>
      <c r="BB243" s="1878"/>
      <c r="BC243" s="1841"/>
      <c r="BD243" s="1841"/>
      <c r="BE243" s="1841"/>
      <c r="BF243" s="1842"/>
    </row>
    <row r="244" spans="2:58" ht="20.25" customHeight="1" x14ac:dyDescent="0.2">
      <c r="B244" s="1750">
        <f>B241+1</f>
        <v>75</v>
      </c>
      <c r="C244" s="1853"/>
      <c r="D244" s="1854"/>
      <c r="E244" s="1855"/>
      <c r="F244" s="635"/>
      <c r="G244" s="1834"/>
      <c r="H244" s="1836"/>
      <c r="I244" s="1766"/>
      <c r="J244" s="1766"/>
      <c r="K244" s="1767"/>
      <c r="L244" s="1837"/>
      <c r="M244" s="1838"/>
      <c r="N244" s="1838"/>
      <c r="O244" s="1839"/>
      <c r="P244" s="1843" t="s">
        <v>1135</v>
      </c>
      <c r="Q244" s="1844"/>
      <c r="R244" s="1845"/>
      <c r="S244" s="690"/>
      <c r="T244" s="691"/>
      <c r="U244" s="691"/>
      <c r="V244" s="691"/>
      <c r="W244" s="691"/>
      <c r="X244" s="691"/>
      <c r="Y244" s="692"/>
      <c r="Z244" s="690"/>
      <c r="AA244" s="691"/>
      <c r="AB244" s="691"/>
      <c r="AC244" s="691"/>
      <c r="AD244" s="691"/>
      <c r="AE244" s="691"/>
      <c r="AF244" s="692"/>
      <c r="AG244" s="690"/>
      <c r="AH244" s="691"/>
      <c r="AI244" s="691"/>
      <c r="AJ244" s="691"/>
      <c r="AK244" s="691"/>
      <c r="AL244" s="691"/>
      <c r="AM244" s="692"/>
      <c r="AN244" s="690"/>
      <c r="AO244" s="691"/>
      <c r="AP244" s="691"/>
      <c r="AQ244" s="691"/>
      <c r="AR244" s="691"/>
      <c r="AS244" s="691"/>
      <c r="AT244" s="692"/>
      <c r="AU244" s="690"/>
      <c r="AV244" s="691"/>
      <c r="AW244" s="691"/>
      <c r="AX244" s="1915"/>
      <c r="AY244" s="1916"/>
      <c r="AZ244" s="1917"/>
      <c r="BA244" s="1918"/>
      <c r="BB244" s="1876"/>
      <c r="BC244" s="1838"/>
      <c r="BD244" s="1838"/>
      <c r="BE244" s="1838"/>
      <c r="BF244" s="1839"/>
    </row>
    <row r="245" spans="2:58" ht="20.25" customHeight="1" x14ac:dyDescent="0.2">
      <c r="B245" s="1750"/>
      <c r="C245" s="1856"/>
      <c r="D245" s="1857"/>
      <c r="E245" s="1858"/>
      <c r="F245" s="627"/>
      <c r="G245" s="1761"/>
      <c r="H245" s="1765"/>
      <c r="I245" s="1766"/>
      <c r="J245" s="1766"/>
      <c r="K245" s="1767"/>
      <c r="L245" s="1771"/>
      <c r="M245" s="1772"/>
      <c r="N245" s="1772"/>
      <c r="O245" s="1773"/>
      <c r="P245" s="1817" t="s">
        <v>1136</v>
      </c>
      <c r="Q245" s="1818"/>
      <c r="R245" s="1819"/>
      <c r="S245" s="628" t="str">
        <f>IF(S244="","",VLOOKUP(S244,'[1]シフト記号表（勤務時間帯）'!$C$6:$K$35,9,FALSE))</f>
        <v/>
      </c>
      <c r="T245" s="629" t="str">
        <f>IF(T244="","",VLOOKUP(T244,'[1]シフト記号表（勤務時間帯）'!$C$6:$K$35,9,FALSE))</f>
        <v/>
      </c>
      <c r="U245" s="629" t="str">
        <f>IF(U244="","",VLOOKUP(U244,'[1]シフト記号表（勤務時間帯）'!$C$6:$K$35,9,FALSE))</f>
        <v/>
      </c>
      <c r="V245" s="629" t="str">
        <f>IF(V244="","",VLOOKUP(V244,'[1]シフト記号表（勤務時間帯）'!$C$6:$K$35,9,FALSE))</f>
        <v/>
      </c>
      <c r="W245" s="629" t="str">
        <f>IF(W244="","",VLOOKUP(W244,'[1]シフト記号表（勤務時間帯）'!$C$6:$K$35,9,FALSE))</f>
        <v/>
      </c>
      <c r="X245" s="629" t="str">
        <f>IF(X244="","",VLOOKUP(X244,'[1]シフト記号表（勤務時間帯）'!$C$6:$K$35,9,FALSE))</f>
        <v/>
      </c>
      <c r="Y245" s="630" t="str">
        <f>IF(Y244="","",VLOOKUP(Y244,'[1]シフト記号表（勤務時間帯）'!$C$6:$K$35,9,FALSE))</f>
        <v/>
      </c>
      <c r="Z245" s="628" t="str">
        <f>IF(Z244="","",VLOOKUP(Z244,'[1]シフト記号表（勤務時間帯）'!$C$6:$K$35,9,FALSE))</f>
        <v/>
      </c>
      <c r="AA245" s="629" t="str">
        <f>IF(AA244="","",VLOOKUP(AA244,'[1]シフト記号表（勤務時間帯）'!$C$6:$K$35,9,FALSE))</f>
        <v/>
      </c>
      <c r="AB245" s="629" t="str">
        <f>IF(AB244="","",VLOOKUP(AB244,'[1]シフト記号表（勤務時間帯）'!$C$6:$K$35,9,FALSE))</f>
        <v/>
      </c>
      <c r="AC245" s="629" t="str">
        <f>IF(AC244="","",VLOOKUP(AC244,'[1]シフト記号表（勤務時間帯）'!$C$6:$K$35,9,FALSE))</f>
        <v/>
      </c>
      <c r="AD245" s="629" t="str">
        <f>IF(AD244="","",VLOOKUP(AD244,'[1]シフト記号表（勤務時間帯）'!$C$6:$K$35,9,FALSE))</f>
        <v/>
      </c>
      <c r="AE245" s="629" t="str">
        <f>IF(AE244="","",VLOOKUP(AE244,'[1]シフト記号表（勤務時間帯）'!$C$6:$K$35,9,FALSE))</f>
        <v/>
      </c>
      <c r="AF245" s="630" t="str">
        <f>IF(AF244="","",VLOOKUP(AF244,'[1]シフト記号表（勤務時間帯）'!$C$6:$K$35,9,FALSE))</f>
        <v/>
      </c>
      <c r="AG245" s="628" t="str">
        <f>IF(AG244="","",VLOOKUP(AG244,'[1]シフト記号表（勤務時間帯）'!$C$6:$K$35,9,FALSE))</f>
        <v/>
      </c>
      <c r="AH245" s="629" t="str">
        <f>IF(AH244="","",VLOOKUP(AH244,'[1]シフト記号表（勤務時間帯）'!$C$6:$K$35,9,FALSE))</f>
        <v/>
      </c>
      <c r="AI245" s="629" t="str">
        <f>IF(AI244="","",VLOOKUP(AI244,'[1]シフト記号表（勤務時間帯）'!$C$6:$K$35,9,FALSE))</f>
        <v/>
      </c>
      <c r="AJ245" s="629" t="str">
        <f>IF(AJ244="","",VLOOKUP(AJ244,'[1]シフト記号表（勤務時間帯）'!$C$6:$K$35,9,FALSE))</f>
        <v/>
      </c>
      <c r="AK245" s="629" t="str">
        <f>IF(AK244="","",VLOOKUP(AK244,'[1]シフト記号表（勤務時間帯）'!$C$6:$K$35,9,FALSE))</f>
        <v/>
      </c>
      <c r="AL245" s="629" t="str">
        <f>IF(AL244="","",VLOOKUP(AL244,'[1]シフト記号表（勤務時間帯）'!$C$6:$K$35,9,FALSE))</f>
        <v/>
      </c>
      <c r="AM245" s="630" t="str">
        <f>IF(AM244="","",VLOOKUP(AM244,'[1]シフト記号表（勤務時間帯）'!$C$6:$K$35,9,FALSE))</f>
        <v/>
      </c>
      <c r="AN245" s="628" t="str">
        <f>IF(AN244="","",VLOOKUP(AN244,'[1]シフト記号表（勤務時間帯）'!$C$6:$K$35,9,FALSE))</f>
        <v/>
      </c>
      <c r="AO245" s="629" t="str">
        <f>IF(AO244="","",VLOOKUP(AO244,'[1]シフト記号表（勤務時間帯）'!$C$6:$K$35,9,FALSE))</f>
        <v/>
      </c>
      <c r="AP245" s="629" t="str">
        <f>IF(AP244="","",VLOOKUP(AP244,'[1]シフト記号表（勤務時間帯）'!$C$6:$K$35,9,FALSE))</f>
        <v/>
      </c>
      <c r="AQ245" s="629" t="str">
        <f>IF(AQ244="","",VLOOKUP(AQ244,'[1]シフト記号表（勤務時間帯）'!$C$6:$K$35,9,FALSE))</f>
        <v/>
      </c>
      <c r="AR245" s="629" t="str">
        <f>IF(AR244="","",VLOOKUP(AR244,'[1]シフト記号表（勤務時間帯）'!$C$6:$K$35,9,FALSE))</f>
        <v/>
      </c>
      <c r="AS245" s="629" t="str">
        <f>IF(AS244="","",VLOOKUP(AS244,'[1]シフト記号表（勤務時間帯）'!$C$6:$K$35,9,FALSE))</f>
        <v/>
      </c>
      <c r="AT245" s="630" t="str">
        <f>IF(AT244="","",VLOOKUP(AT244,'[1]シフト記号表（勤務時間帯）'!$C$6:$K$35,9,FALSE))</f>
        <v/>
      </c>
      <c r="AU245" s="628" t="str">
        <f>IF(AU244="","",VLOOKUP(AU244,'[1]シフト記号表（勤務時間帯）'!$C$6:$K$35,9,FALSE))</f>
        <v/>
      </c>
      <c r="AV245" s="629" t="str">
        <f>IF(AV244="","",VLOOKUP(AV244,'[1]シフト記号表（勤務時間帯）'!$C$6:$K$35,9,FALSE))</f>
        <v/>
      </c>
      <c r="AW245" s="629" t="str">
        <f>IF(AW244="","",VLOOKUP(AW244,'[1]シフト記号表（勤務時間帯）'!$C$6:$K$35,9,FALSE))</f>
        <v/>
      </c>
      <c r="AX245" s="1820">
        <f>IF($BB$3="４週",SUM(S245:AT245),IF($BB$3="暦月",SUM(S245:AW245),""))</f>
        <v>0</v>
      </c>
      <c r="AY245" s="1821"/>
      <c r="AZ245" s="1822">
        <f>IF($BB$3="４週",AX245/4,IF($BB$3="暦月",'勤務体制（100名）'!AX245/('勤務体制（100名）'!$BB$8/7),""))</f>
        <v>0</v>
      </c>
      <c r="BA245" s="1823"/>
      <c r="BB245" s="1877"/>
      <c r="BC245" s="1772"/>
      <c r="BD245" s="1772"/>
      <c r="BE245" s="1772"/>
      <c r="BF245" s="1773"/>
    </row>
    <row r="246" spans="2:58" ht="20.25" customHeight="1" x14ac:dyDescent="0.2">
      <c r="B246" s="1750"/>
      <c r="C246" s="1859"/>
      <c r="D246" s="1860"/>
      <c r="E246" s="1861"/>
      <c r="F246" s="693">
        <f>C244</f>
        <v>0</v>
      </c>
      <c r="G246" s="1835"/>
      <c r="H246" s="1765"/>
      <c r="I246" s="1766"/>
      <c r="J246" s="1766"/>
      <c r="K246" s="1767"/>
      <c r="L246" s="1840"/>
      <c r="M246" s="1841"/>
      <c r="N246" s="1841"/>
      <c r="O246" s="1842"/>
      <c r="P246" s="1824" t="s">
        <v>1137</v>
      </c>
      <c r="Q246" s="1825"/>
      <c r="R246" s="1826"/>
      <c r="S246" s="632" t="str">
        <f>IF(S244="","",VLOOKUP(S244,'[1]シフト記号表（勤務時間帯）'!$C$6:$U$35,19,FALSE))</f>
        <v/>
      </c>
      <c r="T246" s="633" t="str">
        <f>IF(T244="","",VLOOKUP(T244,'[1]シフト記号表（勤務時間帯）'!$C$6:$U$35,19,FALSE))</f>
        <v/>
      </c>
      <c r="U246" s="633" t="str">
        <f>IF(U244="","",VLOOKUP(U244,'[1]シフト記号表（勤務時間帯）'!$C$6:$U$35,19,FALSE))</f>
        <v/>
      </c>
      <c r="V246" s="633" t="str">
        <f>IF(V244="","",VLOOKUP(V244,'[1]シフト記号表（勤務時間帯）'!$C$6:$U$35,19,FALSE))</f>
        <v/>
      </c>
      <c r="W246" s="633" t="str">
        <f>IF(W244="","",VLOOKUP(W244,'[1]シフト記号表（勤務時間帯）'!$C$6:$U$35,19,FALSE))</f>
        <v/>
      </c>
      <c r="X246" s="633" t="str">
        <f>IF(X244="","",VLOOKUP(X244,'[1]シフト記号表（勤務時間帯）'!$C$6:$U$35,19,FALSE))</f>
        <v/>
      </c>
      <c r="Y246" s="634" t="str">
        <f>IF(Y244="","",VLOOKUP(Y244,'[1]シフト記号表（勤務時間帯）'!$C$6:$U$35,19,FALSE))</f>
        <v/>
      </c>
      <c r="Z246" s="632" t="str">
        <f>IF(Z244="","",VLOOKUP(Z244,'[1]シフト記号表（勤務時間帯）'!$C$6:$U$35,19,FALSE))</f>
        <v/>
      </c>
      <c r="AA246" s="633" t="str">
        <f>IF(AA244="","",VLOOKUP(AA244,'[1]シフト記号表（勤務時間帯）'!$C$6:$U$35,19,FALSE))</f>
        <v/>
      </c>
      <c r="AB246" s="633" t="str">
        <f>IF(AB244="","",VLOOKUP(AB244,'[1]シフト記号表（勤務時間帯）'!$C$6:$U$35,19,FALSE))</f>
        <v/>
      </c>
      <c r="AC246" s="633" t="str">
        <f>IF(AC244="","",VLOOKUP(AC244,'[1]シフト記号表（勤務時間帯）'!$C$6:$U$35,19,FALSE))</f>
        <v/>
      </c>
      <c r="AD246" s="633" t="str">
        <f>IF(AD244="","",VLOOKUP(AD244,'[1]シフト記号表（勤務時間帯）'!$C$6:$U$35,19,FALSE))</f>
        <v/>
      </c>
      <c r="AE246" s="633" t="str">
        <f>IF(AE244="","",VLOOKUP(AE244,'[1]シフト記号表（勤務時間帯）'!$C$6:$U$35,19,FALSE))</f>
        <v/>
      </c>
      <c r="AF246" s="634" t="str">
        <f>IF(AF244="","",VLOOKUP(AF244,'[1]シフト記号表（勤務時間帯）'!$C$6:$U$35,19,FALSE))</f>
        <v/>
      </c>
      <c r="AG246" s="632" t="str">
        <f>IF(AG244="","",VLOOKUP(AG244,'[1]シフト記号表（勤務時間帯）'!$C$6:$U$35,19,FALSE))</f>
        <v/>
      </c>
      <c r="AH246" s="633" t="str">
        <f>IF(AH244="","",VLOOKUP(AH244,'[1]シフト記号表（勤務時間帯）'!$C$6:$U$35,19,FALSE))</f>
        <v/>
      </c>
      <c r="AI246" s="633" t="str">
        <f>IF(AI244="","",VLOOKUP(AI244,'[1]シフト記号表（勤務時間帯）'!$C$6:$U$35,19,FALSE))</f>
        <v/>
      </c>
      <c r="AJ246" s="633" t="str">
        <f>IF(AJ244="","",VLOOKUP(AJ244,'[1]シフト記号表（勤務時間帯）'!$C$6:$U$35,19,FALSE))</f>
        <v/>
      </c>
      <c r="AK246" s="633" t="str">
        <f>IF(AK244="","",VLOOKUP(AK244,'[1]シフト記号表（勤務時間帯）'!$C$6:$U$35,19,FALSE))</f>
        <v/>
      </c>
      <c r="AL246" s="633" t="str">
        <f>IF(AL244="","",VLOOKUP(AL244,'[1]シフト記号表（勤務時間帯）'!$C$6:$U$35,19,FALSE))</f>
        <v/>
      </c>
      <c r="AM246" s="634" t="str">
        <f>IF(AM244="","",VLOOKUP(AM244,'[1]シフト記号表（勤務時間帯）'!$C$6:$U$35,19,FALSE))</f>
        <v/>
      </c>
      <c r="AN246" s="632" t="str">
        <f>IF(AN244="","",VLOOKUP(AN244,'[1]シフト記号表（勤務時間帯）'!$C$6:$U$35,19,FALSE))</f>
        <v/>
      </c>
      <c r="AO246" s="633" t="str">
        <f>IF(AO244="","",VLOOKUP(AO244,'[1]シフト記号表（勤務時間帯）'!$C$6:$U$35,19,FALSE))</f>
        <v/>
      </c>
      <c r="AP246" s="633" t="str">
        <f>IF(AP244="","",VLOOKUP(AP244,'[1]シフト記号表（勤務時間帯）'!$C$6:$U$35,19,FALSE))</f>
        <v/>
      </c>
      <c r="AQ246" s="633" t="str">
        <f>IF(AQ244="","",VLOOKUP(AQ244,'[1]シフト記号表（勤務時間帯）'!$C$6:$U$35,19,FALSE))</f>
        <v/>
      </c>
      <c r="AR246" s="633" t="str">
        <f>IF(AR244="","",VLOOKUP(AR244,'[1]シフト記号表（勤務時間帯）'!$C$6:$U$35,19,FALSE))</f>
        <v/>
      </c>
      <c r="AS246" s="633" t="str">
        <f>IF(AS244="","",VLOOKUP(AS244,'[1]シフト記号表（勤務時間帯）'!$C$6:$U$35,19,FALSE))</f>
        <v/>
      </c>
      <c r="AT246" s="634" t="str">
        <f>IF(AT244="","",VLOOKUP(AT244,'[1]シフト記号表（勤務時間帯）'!$C$6:$U$35,19,FALSE))</f>
        <v/>
      </c>
      <c r="AU246" s="632" t="str">
        <f>IF(AU244="","",VLOOKUP(AU244,'[1]シフト記号表（勤務時間帯）'!$C$6:$U$35,19,FALSE))</f>
        <v/>
      </c>
      <c r="AV246" s="633" t="str">
        <f>IF(AV244="","",VLOOKUP(AV244,'[1]シフト記号表（勤務時間帯）'!$C$6:$U$35,19,FALSE))</f>
        <v/>
      </c>
      <c r="AW246" s="633" t="str">
        <f>IF(AW244="","",VLOOKUP(AW244,'[1]シフト記号表（勤務時間帯）'!$C$6:$U$35,19,FALSE))</f>
        <v/>
      </c>
      <c r="AX246" s="1827">
        <f>IF($BB$3="４週",SUM(S246:AT246),IF($BB$3="暦月",SUM(S246:AW246),""))</f>
        <v>0</v>
      </c>
      <c r="AY246" s="1828"/>
      <c r="AZ246" s="1829">
        <f>IF($BB$3="４週",AX246/4,IF($BB$3="暦月",'勤務体制（100名）'!AX246/('勤務体制（100名）'!$BB$8/7),""))</f>
        <v>0</v>
      </c>
      <c r="BA246" s="1830"/>
      <c r="BB246" s="1878"/>
      <c r="BC246" s="1841"/>
      <c r="BD246" s="1841"/>
      <c r="BE246" s="1841"/>
      <c r="BF246" s="1842"/>
    </row>
    <row r="247" spans="2:58" ht="20.25" customHeight="1" x14ac:dyDescent="0.2">
      <c r="B247" s="1750">
        <f>B244+1</f>
        <v>76</v>
      </c>
      <c r="C247" s="1853"/>
      <c r="D247" s="1854"/>
      <c r="E247" s="1855"/>
      <c r="F247" s="635"/>
      <c r="G247" s="1834"/>
      <c r="H247" s="1836"/>
      <c r="I247" s="1766"/>
      <c r="J247" s="1766"/>
      <c r="K247" s="1767"/>
      <c r="L247" s="1837"/>
      <c r="M247" s="1838"/>
      <c r="N247" s="1838"/>
      <c r="O247" s="1839"/>
      <c r="P247" s="1843" t="s">
        <v>1135</v>
      </c>
      <c r="Q247" s="1844"/>
      <c r="R247" s="1845"/>
      <c r="S247" s="690"/>
      <c r="T247" s="691"/>
      <c r="U247" s="691"/>
      <c r="V247" s="691"/>
      <c r="W247" s="691"/>
      <c r="X247" s="691"/>
      <c r="Y247" s="692"/>
      <c r="Z247" s="690"/>
      <c r="AA247" s="691"/>
      <c r="AB247" s="691"/>
      <c r="AC247" s="691"/>
      <c r="AD247" s="691"/>
      <c r="AE247" s="691"/>
      <c r="AF247" s="692"/>
      <c r="AG247" s="690"/>
      <c r="AH247" s="691"/>
      <c r="AI247" s="691"/>
      <c r="AJ247" s="691"/>
      <c r="AK247" s="691"/>
      <c r="AL247" s="691"/>
      <c r="AM247" s="692"/>
      <c r="AN247" s="690"/>
      <c r="AO247" s="691"/>
      <c r="AP247" s="691"/>
      <c r="AQ247" s="691"/>
      <c r="AR247" s="691"/>
      <c r="AS247" s="691"/>
      <c r="AT247" s="692"/>
      <c r="AU247" s="690"/>
      <c r="AV247" s="691"/>
      <c r="AW247" s="691"/>
      <c r="AX247" s="1915"/>
      <c r="AY247" s="1916"/>
      <c r="AZ247" s="1917"/>
      <c r="BA247" s="1918"/>
      <c r="BB247" s="1876"/>
      <c r="BC247" s="1838"/>
      <c r="BD247" s="1838"/>
      <c r="BE247" s="1838"/>
      <c r="BF247" s="1839"/>
    </row>
    <row r="248" spans="2:58" ht="20.25" customHeight="1" x14ac:dyDescent="0.2">
      <c r="B248" s="1750"/>
      <c r="C248" s="1856"/>
      <c r="D248" s="1857"/>
      <c r="E248" s="1858"/>
      <c r="F248" s="627"/>
      <c r="G248" s="1761"/>
      <c r="H248" s="1765"/>
      <c r="I248" s="1766"/>
      <c r="J248" s="1766"/>
      <c r="K248" s="1767"/>
      <c r="L248" s="1771"/>
      <c r="M248" s="1772"/>
      <c r="N248" s="1772"/>
      <c r="O248" s="1773"/>
      <c r="P248" s="1817" t="s">
        <v>1136</v>
      </c>
      <c r="Q248" s="1818"/>
      <c r="R248" s="1819"/>
      <c r="S248" s="628" t="str">
        <f>IF(S247="","",VLOOKUP(S247,'[1]シフト記号表（勤務時間帯）'!$C$6:$K$35,9,FALSE))</f>
        <v/>
      </c>
      <c r="T248" s="629" t="str">
        <f>IF(T247="","",VLOOKUP(T247,'[1]シフト記号表（勤務時間帯）'!$C$6:$K$35,9,FALSE))</f>
        <v/>
      </c>
      <c r="U248" s="629" t="str">
        <f>IF(U247="","",VLOOKUP(U247,'[1]シフト記号表（勤務時間帯）'!$C$6:$K$35,9,FALSE))</f>
        <v/>
      </c>
      <c r="V248" s="629" t="str">
        <f>IF(V247="","",VLOOKUP(V247,'[1]シフト記号表（勤務時間帯）'!$C$6:$K$35,9,FALSE))</f>
        <v/>
      </c>
      <c r="W248" s="629" t="str">
        <f>IF(W247="","",VLOOKUP(W247,'[1]シフト記号表（勤務時間帯）'!$C$6:$K$35,9,FALSE))</f>
        <v/>
      </c>
      <c r="X248" s="629" t="str">
        <f>IF(X247="","",VLOOKUP(X247,'[1]シフト記号表（勤務時間帯）'!$C$6:$K$35,9,FALSE))</f>
        <v/>
      </c>
      <c r="Y248" s="630" t="str">
        <f>IF(Y247="","",VLOOKUP(Y247,'[1]シフト記号表（勤務時間帯）'!$C$6:$K$35,9,FALSE))</f>
        <v/>
      </c>
      <c r="Z248" s="628" t="str">
        <f>IF(Z247="","",VLOOKUP(Z247,'[1]シフト記号表（勤務時間帯）'!$C$6:$K$35,9,FALSE))</f>
        <v/>
      </c>
      <c r="AA248" s="629" t="str">
        <f>IF(AA247="","",VLOOKUP(AA247,'[1]シフト記号表（勤務時間帯）'!$C$6:$K$35,9,FALSE))</f>
        <v/>
      </c>
      <c r="AB248" s="629" t="str">
        <f>IF(AB247="","",VLOOKUP(AB247,'[1]シフト記号表（勤務時間帯）'!$C$6:$K$35,9,FALSE))</f>
        <v/>
      </c>
      <c r="AC248" s="629" t="str">
        <f>IF(AC247="","",VLOOKUP(AC247,'[1]シフト記号表（勤務時間帯）'!$C$6:$K$35,9,FALSE))</f>
        <v/>
      </c>
      <c r="AD248" s="629" t="str">
        <f>IF(AD247="","",VLOOKUP(AD247,'[1]シフト記号表（勤務時間帯）'!$C$6:$K$35,9,FALSE))</f>
        <v/>
      </c>
      <c r="AE248" s="629" t="str">
        <f>IF(AE247="","",VLOOKUP(AE247,'[1]シフト記号表（勤務時間帯）'!$C$6:$K$35,9,FALSE))</f>
        <v/>
      </c>
      <c r="AF248" s="630" t="str">
        <f>IF(AF247="","",VLOOKUP(AF247,'[1]シフト記号表（勤務時間帯）'!$C$6:$K$35,9,FALSE))</f>
        <v/>
      </c>
      <c r="AG248" s="628" t="str">
        <f>IF(AG247="","",VLOOKUP(AG247,'[1]シフト記号表（勤務時間帯）'!$C$6:$K$35,9,FALSE))</f>
        <v/>
      </c>
      <c r="AH248" s="629" t="str">
        <f>IF(AH247="","",VLOOKUP(AH247,'[1]シフト記号表（勤務時間帯）'!$C$6:$K$35,9,FALSE))</f>
        <v/>
      </c>
      <c r="AI248" s="629" t="str">
        <f>IF(AI247="","",VLOOKUP(AI247,'[1]シフト記号表（勤務時間帯）'!$C$6:$K$35,9,FALSE))</f>
        <v/>
      </c>
      <c r="AJ248" s="629" t="str">
        <f>IF(AJ247="","",VLOOKUP(AJ247,'[1]シフト記号表（勤務時間帯）'!$C$6:$K$35,9,FALSE))</f>
        <v/>
      </c>
      <c r="AK248" s="629" t="str">
        <f>IF(AK247="","",VLOOKUP(AK247,'[1]シフト記号表（勤務時間帯）'!$C$6:$K$35,9,FALSE))</f>
        <v/>
      </c>
      <c r="AL248" s="629" t="str">
        <f>IF(AL247="","",VLOOKUP(AL247,'[1]シフト記号表（勤務時間帯）'!$C$6:$K$35,9,FALSE))</f>
        <v/>
      </c>
      <c r="AM248" s="630" t="str">
        <f>IF(AM247="","",VLOOKUP(AM247,'[1]シフト記号表（勤務時間帯）'!$C$6:$K$35,9,FALSE))</f>
        <v/>
      </c>
      <c r="AN248" s="628" t="str">
        <f>IF(AN247="","",VLOOKUP(AN247,'[1]シフト記号表（勤務時間帯）'!$C$6:$K$35,9,FALSE))</f>
        <v/>
      </c>
      <c r="AO248" s="629" t="str">
        <f>IF(AO247="","",VLOOKUP(AO247,'[1]シフト記号表（勤務時間帯）'!$C$6:$K$35,9,FALSE))</f>
        <v/>
      </c>
      <c r="AP248" s="629" t="str">
        <f>IF(AP247="","",VLOOKUP(AP247,'[1]シフト記号表（勤務時間帯）'!$C$6:$K$35,9,FALSE))</f>
        <v/>
      </c>
      <c r="AQ248" s="629" t="str">
        <f>IF(AQ247="","",VLOOKUP(AQ247,'[1]シフト記号表（勤務時間帯）'!$C$6:$K$35,9,FALSE))</f>
        <v/>
      </c>
      <c r="AR248" s="629" t="str">
        <f>IF(AR247="","",VLOOKUP(AR247,'[1]シフト記号表（勤務時間帯）'!$C$6:$K$35,9,FALSE))</f>
        <v/>
      </c>
      <c r="AS248" s="629" t="str">
        <f>IF(AS247="","",VLOOKUP(AS247,'[1]シフト記号表（勤務時間帯）'!$C$6:$K$35,9,FALSE))</f>
        <v/>
      </c>
      <c r="AT248" s="630" t="str">
        <f>IF(AT247="","",VLOOKUP(AT247,'[1]シフト記号表（勤務時間帯）'!$C$6:$K$35,9,FALSE))</f>
        <v/>
      </c>
      <c r="AU248" s="628" t="str">
        <f>IF(AU247="","",VLOOKUP(AU247,'[1]シフト記号表（勤務時間帯）'!$C$6:$K$35,9,FALSE))</f>
        <v/>
      </c>
      <c r="AV248" s="629" t="str">
        <f>IF(AV247="","",VLOOKUP(AV247,'[1]シフト記号表（勤務時間帯）'!$C$6:$K$35,9,FALSE))</f>
        <v/>
      </c>
      <c r="AW248" s="629" t="str">
        <f>IF(AW247="","",VLOOKUP(AW247,'[1]シフト記号表（勤務時間帯）'!$C$6:$K$35,9,FALSE))</f>
        <v/>
      </c>
      <c r="AX248" s="1820">
        <f>IF($BB$3="４週",SUM(S248:AT248),IF($BB$3="暦月",SUM(S248:AW248),""))</f>
        <v>0</v>
      </c>
      <c r="AY248" s="1821"/>
      <c r="AZ248" s="1822">
        <f>IF($BB$3="４週",AX248/4,IF($BB$3="暦月",'勤務体制（100名）'!AX248/('勤務体制（100名）'!$BB$8/7),""))</f>
        <v>0</v>
      </c>
      <c r="BA248" s="1823"/>
      <c r="BB248" s="1877"/>
      <c r="BC248" s="1772"/>
      <c r="BD248" s="1772"/>
      <c r="BE248" s="1772"/>
      <c r="BF248" s="1773"/>
    </row>
    <row r="249" spans="2:58" ht="20.25" customHeight="1" x14ac:dyDescent="0.2">
      <c r="B249" s="1750"/>
      <c r="C249" s="1859"/>
      <c r="D249" s="1860"/>
      <c r="E249" s="1861"/>
      <c r="F249" s="693">
        <f>C247</f>
        <v>0</v>
      </c>
      <c r="G249" s="1835"/>
      <c r="H249" s="1765"/>
      <c r="I249" s="1766"/>
      <c r="J249" s="1766"/>
      <c r="K249" s="1767"/>
      <c r="L249" s="1840"/>
      <c r="M249" s="1841"/>
      <c r="N249" s="1841"/>
      <c r="O249" s="1842"/>
      <c r="P249" s="1824" t="s">
        <v>1137</v>
      </c>
      <c r="Q249" s="1825"/>
      <c r="R249" s="1826"/>
      <c r="S249" s="632" t="str">
        <f>IF(S247="","",VLOOKUP(S247,'[1]シフト記号表（勤務時間帯）'!$C$6:$U$35,19,FALSE))</f>
        <v/>
      </c>
      <c r="T249" s="633" t="str">
        <f>IF(T247="","",VLOOKUP(T247,'[1]シフト記号表（勤務時間帯）'!$C$6:$U$35,19,FALSE))</f>
        <v/>
      </c>
      <c r="U249" s="633" t="str">
        <f>IF(U247="","",VLOOKUP(U247,'[1]シフト記号表（勤務時間帯）'!$C$6:$U$35,19,FALSE))</f>
        <v/>
      </c>
      <c r="V249" s="633" t="str">
        <f>IF(V247="","",VLOOKUP(V247,'[1]シフト記号表（勤務時間帯）'!$C$6:$U$35,19,FALSE))</f>
        <v/>
      </c>
      <c r="W249" s="633" t="str">
        <f>IF(W247="","",VLOOKUP(W247,'[1]シフト記号表（勤務時間帯）'!$C$6:$U$35,19,FALSE))</f>
        <v/>
      </c>
      <c r="X249" s="633" t="str">
        <f>IF(X247="","",VLOOKUP(X247,'[1]シフト記号表（勤務時間帯）'!$C$6:$U$35,19,FALSE))</f>
        <v/>
      </c>
      <c r="Y249" s="634" t="str">
        <f>IF(Y247="","",VLOOKUP(Y247,'[1]シフト記号表（勤務時間帯）'!$C$6:$U$35,19,FALSE))</f>
        <v/>
      </c>
      <c r="Z249" s="632" t="str">
        <f>IF(Z247="","",VLOOKUP(Z247,'[1]シフト記号表（勤務時間帯）'!$C$6:$U$35,19,FALSE))</f>
        <v/>
      </c>
      <c r="AA249" s="633" t="str">
        <f>IF(AA247="","",VLOOKUP(AA247,'[1]シフト記号表（勤務時間帯）'!$C$6:$U$35,19,FALSE))</f>
        <v/>
      </c>
      <c r="AB249" s="633" t="str">
        <f>IF(AB247="","",VLOOKUP(AB247,'[1]シフト記号表（勤務時間帯）'!$C$6:$U$35,19,FALSE))</f>
        <v/>
      </c>
      <c r="AC249" s="633" t="str">
        <f>IF(AC247="","",VLOOKUP(AC247,'[1]シフト記号表（勤務時間帯）'!$C$6:$U$35,19,FALSE))</f>
        <v/>
      </c>
      <c r="AD249" s="633" t="str">
        <f>IF(AD247="","",VLOOKUP(AD247,'[1]シフト記号表（勤務時間帯）'!$C$6:$U$35,19,FALSE))</f>
        <v/>
      </c>
      <c r="AE249" s="633" t="str">
        <f>IF(AE247="","",VLOOKUP(AE247,'[1]シフト記号表（勤務時間帯）'!$C$6:$U$35,19,FALSE))</f>
        <v/>
      </c>
      <c r="AF249" s="634" t="str">
        <f>IF(AF247="","",VLOOKUP(AF247,'[1]シフト記号表（勤務時間帯）'!$C$6:$U$35,19,FALSE))</f>
        <v/>
      </c>
      <c r="AG249" s="632" t="str">
        <f>IF(AG247="","",VLOOKUP(AG247,'[1]シフト記号表（勤務時間帯）'!$C$6:$U$35,19,FALSE))</f>
        <v/>
      </c>
      <c r="AH249" s="633" t="str">
        <f>IF(AH247="","",VLOOKUP(AH247,'[1]シフト記号表（勤務時間帯）'!$C$6:$U$35,19,FALSE))</f>
        <v/>
      </c>
      <c r="AI249" s="633" t="str">
        <f>IF(AI247="","",VLOOKUP(AI247,'[1]シフト記号表（勤務時間帯）'!$C$6:$U$35,19,FALSE))</f>
        <v/>
      </c>
      <c r="AJ249" s="633" t="str">
        <f>IF(AJ247="","",VLOOKUP(AJ247,'[1]シフト記号表（勤務時間帯）'!$C$6:$U$35,19,FALSE))</f>
        <v/>
      </c>
      <c r="AK249" s="633" t="str">
        <f>IF(AK247="","",VLOOKUP(AK247,'[1]シフト記号表（勤務時間帯）'!$C$6:$U$35,19,FALSE))</f>
        <v/>
      </c>
      <c r="AL249" s="633" t="str">
        <f>IF(AL247="","",VLOOKUP(AL247,'[1]シフト記号表（勤務時間帯）'!$C$6:$U$35,19,FALSE))</f>
        <v/>
      </c>
      <c r="AM249" s="634" t="str">
        <f>IF(AM247="","",VLOOKUP(AM247,'[1]シフト記号表（勤務時間帯）'!$C$6:$U$35,19,FALSE))</f>
        <v/>
      </c>
      <c r="AN249" s="632" t="str">
        <f>IF(AN247="","",VLOOKUP(AN247,'[1]シフト記号表（勤務時間帯）'!$C$6:$U$35,19,FALSE))</f>
        <v/>
      </c>
      <c r="AO249" s="633" t="str">
        <f>IF(AO247="","",VLOOKUP(AO247,'[1]シフト記号表（勤務時間帯）'!$C$6:$U$35,19,FALSE))</f>
        <v/>
      </c>
      <c r="AP249" s="633" t="str">
        <f>IF(AP247="","",VLOOKUP(AP247,'[1]シフト記号表（勤務時間帯）'!$C$6:$U$35,19,FALSE))</f>
        <v/>
      </c>
      <c r="AQ249" s="633" t="str">
        <f>IF(AQ247="","",VLOOKUP(AQ247,'[1]シフト記号表（勤務時間帯）'!$C$6:$U$35,19,FALSE))</f>
        <v/>
      </c>
      <c r="AR249" s="633" t="str">
        <f>IF(AR247="","",VLOOKUP(AR247,'[1]シフト記号表（勤務時間帯）'!$C$6:$U$35,19,FALSE))</f>
        <v/>
      </c>
      <c r="AS249" s="633" t="str">
        <f>IF(AS247="","",VLOOKUP(AS247,'[1]シフト記号表（勤務時間帯）'!$C$6:$U$35,19,FALSE))</f>
        <v/>
      </c>
      <c r="AT249" s="634" t="str">
        <f>IF(AT247="","",VLOOKUP(AT247,'[1]シフト記号表（勤務時間帯）'!$C$6:$U$35,19,FALSE))</f>
        <v/>
      </c>
      <c r="AU249" s="632" t="str">
        <f>IF(AU247="","",VLOOKUP(AU247,'[1]シフト記号表（勤務時間帯）'!$C$6:$U$35,19,FALSE))</f>
        <v/>
      </c>
      <c r="AV249" s="633" t="str">
        <f>IF(AV247="","",VLOOKUP(AV247,'[1]シフト記号表（勤務時間帯）'!$C$6:$U$35,19,FALSE))</f>
        <v/>
      </c>
      <c r="AW249" s="633" t="str">
        <f>IF(AW247="","",VLOOKUP(AW247,'[1]シフト記号表（勤務時間帯）'!$C$6:$U$35,19,FALSE))</f>
        <v/>
      </c>
      <c r="AX249" s="1827">
        <f>IF($BB$3="４週",SUM(S249:AT249),IF($BB$3="暦月",SUM(S249:AW249),""))</f>
        <v>0</v>
      </c>
      <c r="AY249" s="1828"/>
      <c r="AZ249" s="1829">
        <f>IF($BB$3="４週",AX249/4,IF($BB$3="暦月",'勤務体制（100名）'!AX249/('勤務体制（100名）'!$BB$8/7),""))</f>
        <v>0</v>
      </c>
      <c r="BA249" s="1830"/>
      <c r="BB249" s="1878"/>
      <c r="BC249" s="1841"/>
      <c r="BD249" s="1841"/>
      <c r="BE249" s="1841"/>
      <c r="BF249" s="1842"/>
    </row>
    <row r="250" spans="2:58" ht="20.25" customHeight="1" x14ac:dyDescent="0.2">
      <c r="B250" s="1750">
        <f>B247+1</f>
        <v>77</v>
      </c>
      <c r="C250" s="1853"/>
      <c r="D250" s="1854"/>
      <c r="E250" s="1855"/>
      <c r="F250" s="635"/>
      <c r="G250" s="1834"/>
      <c r="H250" s="1836"/>
      <c r="I250" s="1766"/>
      <c r="J250" s="1766"/>
      <c r="K250" s="1767"/>
      <c r="L250" s="1837"/>
      <c r="M250" s="1838"/>
      <c r="N250" s="1838"/>
      <c r="O250" s="1839"/>
      <c r="P250" s="1843" t="s">
        <v>1135</v>
      </c>
      <c r="Q250" s="1844"/>
      <c r="R250" s="1845"/>
      <c r="S250" s="690"/>
      <c r="T250" s="691"/>
      <c r="U250" s="691"/>
      <c r="V250" s="691"/>
      <c r="W250" s="691"/>
      <c r="X250" s="691"/>
      <c r="Y250" s="692"/>
      <c r="Z250" s="690"/>
      <c r="AA250" s="691"/>
      <c r="AB250" s="691"/>
      <c r="AC250" s="691"/>
      <c r="AD250" s="691"/>
      <c r="AE250" s="691"/>
      <c r="AF250" s="692"/>
      <c r="AG250" s="690"/>
      <c r="AH250" s="691"/>
      <c r="AI250" s="691"/>
      <c r="AJ250" s="691"/>
      <c r="AK250" s="691"/>
      <c r="AL250" s="691"/>
      <c r="AM250" s="692"/>
      <c r="AN250" s="690"/>
      <c r="AO250" s="691"/>
      <c r="AP250" s="691"/>
      <c r="AQ250" s="691"/>
      <c r="AR250" s="691"/>
      <c r="AS250" s="691"/>
      <c r="AT250" s="692"/>
      <c r="AU250" s="690"/>
      <c r="AV250" s="691"/>
      <c r="AW250" s="691"/>
      <c r="AX250" s="1915"/>
      <c r="AY250" s="1916"/>
      <c r="AZ250" s="1917"/>
      <c r="BA250" s="1918"/>
      <c r="BB250" s="1876"/>
      <c r="BC250" s="1838"/>
      <c r="BD250" s="1838"/>
      <c r="BE250" s="1838"/>
      <c r="BF250" s="1839"/>
    </row>
    <row r="251" spans="2:58" ht="20.25" customHeight="1" x14ac:dyDescent="0.2">
      <c r="B251" s="1750"/>
      <c r="C251" s="1856"/>
      <c r="D251" s="1857"/>
      <c r="E251" s="1858"/>
      <c r="F251" s="627"/>
      <c r="G251" s="1761"/>
      <c r="H251" s="1765"/>
      <c r="I251" s="1766"/>
      <c r="J251" s="1766"/>
      <c r="K251" s="1767"/>
      <c r="L251" s="1771"/>
      <c r="M251" s="1772"/>
      <c r="N251" s="1772"/>
      <c r="O251" s="1773"/>
      <c r="P251" s="1817" t="s">
        <v>1136</v>
      </c>
      <c r="Q251" s="1818"/>
      <c r="R251" s="1819"/>
      <c r="S251" s="628" t="str">
        <f>IF(S250="","",VLOOKUP(S250,'[1]シフト記号表（勤務時間帯）'!$C$6:$K$35,9,FALSE))</f>
        <v/>
      </c>
      <c r="T251" s="629" t="str">
        <f>IF(T250="","",VLOOKUP(T250,'[1]シフト記号表（勤務時間帯）'!$C$6:$K$35,9,FALSE))</f>
        <v/>
      </c>
      <c r="U251" s="629" t="str">
        <f>IF(U250="","",VLOOKUP(U250,'[1]シフト記号表（勤務時間帯）'!$C$6:$K$35,9,FALSE))</f>
        <v/>
      </c>
      <c r="V251" s="629" t="str">
        <f>IF(V250="","",VLOOKUP(V250,'[1]シフト記号表（勤務時間帯）'!$C$6:$K$35,9,FALSE))</f>
        <v/>
      </c>
      <c r="W251" s="629" t="str">
        <f>IF(W250="","",VLOOKUP(W250,'[1]シフト記号表（勤務時間帯）'!$C$6:$K$35,9,FALSE))</f>
        <v/>
      </c>
      <c r="X251" s="629" t="str">
        <f>IF(X250="","",VLOOKUP(X250,'[1]シフト記号表（勤務時間帯）'!$C$6:$K$35,9,FALSE))</f>
        <v/>
      </c>
      <c r="Y251" s="630" t="str">
        <f>IF(Y250="","",VLOOKUP(Y250,'[1]シフト記号表（勤務時間帯）'!$C$6:$K$35,9,FALSE))</f>
        <v/>
      </c>
      <c r="Z251" s="628" t="str">
        <f>IF(Z250="","",VLOOKUP(Z250,'[1]シフト記号表（勤務時間帯）'!$C$6:$K$35,9,FALSE))</f>
        <v/>
      </c>
      <c r="AA251" s="629" t="str">
        <f>IF(AA250="","",VLOOKUP(AA250,'[1]シフト記号表（勤務時間帯）'!$C$6:$K$35,9,FALSE))</f>
        <v/>
      </c>
      <c r="AB251" s="629" t="str">
        <f>IF(AB250="","",VLOOKUP(AB250,'[1]シフト記号表（勤務時間帯）'!$C$6:$K$35,9,FALSE))</f>
        <v/>
      </c>
      <c r="AC251" s="629" t="str">
        <f>IF(AC250="","",VLOOKUP(AC250,'[1]シフト記号表（勤務時間帯）'!$C$6:$K$35,9,FALSE))</f>
        <v/>
      </c>
      <c r="AD251" s="629" t="str">
        <f>IF(AD250="","",VLOOKUP(AD250,'[1]シフト記号表（勤務時間帯）'!$C$6:$K$35,9,FALSE))</f>
        <v/>
      </c>
      <c r="AE251" s="629" t="str">
        <f>IF(AE250="","",VLOOKUP(AE250,'[1]シフト記号表（勤務時間帯）'!$C$6:$K$35,9,FALSE))</f>
        <v/>
      </c>
      <c r="AF251" s="630" t="str">
        <f>IF(AF250="","",VLOOKUP(AF250,'[1]シフト記号表（勤務時間帯）'!$C$6:$K$35,9,FALSE))</f>
        <v/>
      </c>
      <c r="AG251" s="628" t="str">
        <f>IF(AG250="","",VLOOKUP(AG250,'[1]シフト記号表（勤務時間帯）'!$C$6:$K$35,9,FALSE))</f>
        <v/>
      </c>
      <c r="AH251" s="629" t="str">
        <f>IF(AH250="","",VLOOKUP(AH250,'[1]シフト記号表（勤務時間帯）'!$C$6:$K$35,9,FALSE))</f>
        <v/>
      </c>
      <c r="AI251" s="629" t="str">
        <f>IF(AI250="","",VLOOKUP(AI250,'[1]シフト記号表（勤務時間帯）'!$C$6:$K$35,9,FALSE))</f>
        <v/>
      </c>
      <c r="AJ251" s="629" t="str">
        <f>IF(AJ250="","",VLOOKUP(AJ250,'[1]シフト記号表（勤務時間帯）'!$C$6:$K$35,9,FALSE))</f>
        <v/>
      </c>
      <c r="AK251" s="629" t="str">
        <f>IF(AK250="","",VLOOKUP(AK250,'[1]シフト記号表（勤務時間帯）'!$C$6:$K$35,9,FALSE))</f>
        <v/>
      </c>
      <c r="AL251" s="629" t="str">
        <f>IF(AL250="","",VLOOKUP(AL250,'[1]シフト記号表（勤務時間帯）'!$C$6:$K$35,9,FALSE))</f>
        <v/>
      </c>
      <c r="AM251" s="630" t="str">
        <f>IF(AM250="","",VLOOKUP(AM250,'[1]シフト記号表（勤務時間帯）'!$C$6:$K$35,9,FALSE))</f>
        <v/>
      </c>
      <c r="AN251" s="628" t="str">
        <f>IF(AN250="","",VLOOKUP(AN250,'[1]シフト記号表（勤務時間帯）'!$C$6:$K$35,9,FALSE))</f>
        <v/>
      </c>
      <c r="AO251" s="629" t="str">
        <f>IF(AO250="","",VLOOKUP(AO250,'[1]シフト記号表（勤務時間帯）'!$C$6:$K$35,9,FALSE))</f>
        <v/>
      </c>
      <c r="AP251" s="629" t="str">
        <f>IF(AP250="","",VLOOKUP(AP250,'[1]シフト記号表（勤務時間帯）'!$C$6:$K$35,9,FALSE))</f>
        <v/>
      </c>
      <c r="AQ251" s="629" t="str">
        <f>IF(AQ250="","",VLOOKUP(AQ250,'[1]シフト記号表（勤務時間帯）'!$C$6:$K$35,9,FALSE))</f>
        <v/>
      </c>
      <c r="AR251" s="629" t="str">
        <f>IF(AR250="","",VLOOKUP(AR250,'[1]シフト記号表（勤務時間帯）'!$C$6:$K$35,9,FALSE))</f>
        <v/>
      </c>
      <c r="AS251" s="629" t="str">
        <f>IF(AS250="","",VLOOKUP(AS250,'[1]シフト記号表（勤務時間帯）'!$C$6:$K$35,9,FALSE))</f>
        <v/>
      </c>
      <c r="AT251" s="630" t="str">
        <f>IF(AT250="","",VLOOKUP(AT250,'[1]シフト記号表（勤務時間帯）'!$C$6:$K$35,9,FALSE))</f>
        <v/>
      </c>
      <c r="AU251" s="628" t="str">
        <f>IF(AU250="","",VLOOKUP(AU250,'[1]シフト記号表（勤務時間帯）'!$C$6:$K$35,9,FALSE))</f>
        <v/>
      </c>
      <c r="AV251" s="629" t="str">
        <f>IF(AV250="","",VLOOKUP(AV250,'[1]シフト記号表（勤務時間帯）'!$C$6:$K$35,9,FALSE))</f>
        <v/>
      </c>
      <c r="AW251" s="629" t="str">
        <f>IF(AW250="","",VLOOKUP(AW250,'[1]シフト記号表（勤務時間帯）'!$C$6:$K$35,9,FALSE))</f>
        <v/>
      </c>
      <c r="AX251" s="1820">
        <f>IF($BB$3="４週",SUM(S251:AT251),IF($BB$3="暦月",SUM(S251:AW251),""))</f>
        <v>0</v>
      </c>
      <c r="AY251" s="1821"/>
      <c r="AZ251" s="1822">
        <f>IF($BB$3="４週",AX251/4,IF($BB$3="暦月",'勤務体制（100名）'!AX251/('勤務体制（100名）'!$BB$8/7),""))</f>
        <v>0</v>
      </c>
      <c r="BA251" s="1823"/>
      <c r="BB251" s="1877"/>
      <c r="BC251" s="1772"/>
      <c r="BD251" s="1772"/>
      <c r="BE251" s="1772"/>
      <c r="BF251" s="1773"/>
    </row>
    <row r="252" spans="2:58" ht="20.25" customHeight="1" x14ac:dyDescent="0.2">
      <c r="B252" s="1750"/>
      <c r="C252" s="1859"/>
      <c r="D252" s="1860"/>
      <c r="E252" s="1861"/>
      <c r="F252" s="693">
        <f>C250</f>
        <v>0</v>
      </c>
      <c r="G252" s="1835"/>
      <c r="H252" s="1765"/>
      <c r="I252" s="1766"/>
      <c r="J252" s="1766"/>
      <c r="K252" s="1767"/>
      <c r="L252" s="1840"/>
      <c r="M252" s="1841"/>
      <c r="N252" s="1841"/>
      <c r="O252" s="1842"/>
      <c r="P252" s="1824" t="s">
        <v>1137</v>
      </c>
      <c r="Q252" s="1825"/>
      <c r="R252" s="1826"/>
      <c r="S252" s="632" t="str">
        <f>IF(S250="","",VLOOKUP(S250,'[1]シフト記号表（勤務時間帯）'!$C$6:$U$35,19,FALSE))</f>
        <v/>
      </c>
      <c r="T252" s="633" t="str">
        <f>IF(T250="","",VLOOKUP(T250,'[1]シフト記号表（勤務時間帯）'!$C$6:$U$35,19,FALSE))</f>
        <v/>
      </c>
      <c r="U252" s="633" t="str">
        <f>IF(U250="","",VLOOKUP(U250,'[1]シフト記号表（勤務時間帯）'!$C$6:$U$35,19,FALSE))</f>
        <v/>
      </c>
      <c r="V252" s="633" t="str">
        <f>IF(V250="","",VLOOKUP(V250,'[1]シフト記号表（勤務時間帯）'!$C$6:$U$35,19,FALSE))</f>
        <v/>
      </c>
      <c r="W252" s="633" t="str">
        <f>IF(W250="","",VLOOKUP(W250,'[1]シフト記号表（勤務時間帯）'!$C$6:$U$35,19,FALSE))</f>
        <v/>
      </c>
      <c r="X252" s="633" t="str">
        <f>IF(X250="","",VLOOKUP(X250,'[1]シフト記号表（勤務時間帯）'!$C$6:$U$35,19,FALSE))</f>
        <v/>
      </c>
      <c r="Y252" s="634" t="str">
        <f>IF(Y250="","",VLOOKUP(Y250,'[1]シフト記号表（勤務時間帯）'!$C$6:$U$35,19,FALSE))</f>
        <v/>
      </c>
      <c r="Z252" s="632" t="str">
        <f>IF(Z250="","",VLOOKUP(Z250,'[1]シフト記号表（勤務時間帯）'!$C$6:$U$35,19,FALSE))</f>
        <v/>
      </c>
      <c r="AA252" s="633" t="str">
        <f>IF(AA250="","",VLOOKUP(AA250,'[1]シフト記号表（勤務時間帯）'!$C$6:$U$35,19,FALSE))</f>
        <v/>
      </c>
      <c r="AB252" s="633" t="str">
        <f>IF(AB250="","",VLOOKUP(AB250,'[1]シフト記号表（勤務時間帯）'!$C$6:$U$35,19,FALSE))</f>
        <v/>
      </c>
      <c r="AC252" s="633" t="str">
        <f>IF(AC250="","",VLOOKUP(AC250,'[1]シフト記号表（勤務時間帯）'!$C$6:$U$35,19,FALSE))</f>
        <v/>
      </c>
      <c r="AD252" s="633" t="str">
        <f>IF(AD250="","",VLOOKUP(AD250,'[1]シフト記号表（勤務時間帯）'!$C$6:$U$35,19,FALSE))</f>
        <v/>
      </c>
      <c r="AE252" s="633" t="str">
        <f>IF(AE250="","",VLOOKUP(AE250,'[1]シフト記号表（勤務時間帯）'!$C$6:$U$35,19,FALSE))</f>
        <v/>
      </c>
      <c r="AF252" s="634" t="str">
        <f>IF(AF250="","",VLOOKUP(AF250,'[1]シフト記号表（勤務時間帯）'!$C$6:$U$35,19,FALSE))</f>
        <v/>
      </c>
      <c r="AG252" s="632" t="str">
        <f>IF(AG250="","",VLOOKUP(AG250,'[1]シフト記号表（勤務時間帯）'!$C$6:$U$35,19,FALSE))</f>
        <v/>
      </c>
      <c r="AH252" s="633" t="str">
        <f>IF(AH250="","",VLOOKUP(AH250,'[1]シフト記号表（勤務時間帯）'!$C$6:$U$35,19,FALSE))</f>
        <v/>
      </c>
      <c r="AI252" s="633" t="str">
        <f>IF(AI250="","",VLOOKUP(AI250,'[1]シフト記号表（勤務時間帯）'!$C$6:$U$35,19,FALSE))</f>
        <v/>
      </c>
      <c r="AJ252" s="633" t="str">
        <f>IF(AJ250="","",VLOOKUP(AJ250,'[1]シフト記号表（勤務時間帯）'!$C$6:$U$35,19,FALSE))</f>
        <v/>
      </c>
      <c r="AK252" s="633" t="str">
        <f>IF(AK250="","",VLOOKUP(AK250,'[1]シフト記号表（勤務時間帯）'!$C$6:$U$35,19,FALSE))</f>
        <v/>
      </c>
      <c r="AL252" s="633" t="str">
        <f>IF(AL250="","",VLOOKUP(AL250,'[1]シフト記号表（勤務時間帯）'!$C$6:$U$35,19,FALSE))</f>
        <v/>
      </c>
      <c r="AM252" s="634" t="str">
        <f>IF(AM250="","",VLOOKUP(AM250,'[1]シフト記号表（勤務時間帯）'!$C$6:$U$35,19,FALSE))</f>
        <v/>
      </c>
      <c r="AN252" s="632" t="str">
        <f>IF(AN250="","",VLOOKUP(AN250,'[1]シフト記号表（勤務時間帯）'!$C$6:$U$35,19,FALSE))</f>
        <v/>
      </c>
      <c r="AO252" s="633" t="str">
        <f>IF(AO250="","",VLOOKUP(AO250,'[1]シフト記号表（勤務時間帯）'!$C$6:$U$35,19,FALSE))</f>
        <v/>
      </c>
      <c r="AP252" s="633" t="str">
        <f>IF(AP250="","",VLOOKUP(AP250,'[1]シフト記号表（勤務時間帯）'!$C$6:$U$35,19,FALSE))</f>
        <v/>
      </c>
      <c r="AQ252" s="633" t="str">
        <f>IF(AQ250="","",VLOOKUP(AQ250,'[1]シフト記号表（勤務時間帯）'!$C$6:$U$35,19,FALSE))</f>
        <v/>
      </c>
      <c r="AR252" s="633" t="str">
        <f>IF(AR250="","",VLOOKUP(AR250,'[1]シフト記号表（勤務時間帯）'!$C$6:$U$35,19,FALSE))</f>
        <v/>
      </c>
      <c r="AS252" s="633" t="str">
        <f>IF(AS250="","",VLOOKUP(AS250,'[1]シフト記号表（勤務時間帯）'!$C$6:$U$35,19,FALSE))</f>
        <v/>
      </c>
      <c r="AT252" s="634" t="str">
        <f>IF(AT250="","",VLOOKUP(AT250,'[1]シフト記号表（勤務時間帯）'!$C$6:$U$35,19,FALSE))</f>
        <v/>
      </c>
      <c r="AU252" s="632" t="str">
        <f>IF(AU250="","",VLOOKUP(AU250,'[1]シフト記号表（勤務時間帯）'!$C$6:$U$35,19,FALSE))</f>
        <v/>
      </c>
      <c r="AV252" s="633" t="str">
        <f>IF(AV250="","",VLOOKUP(AV250,'[1]シフト記号表（勤務時間帯）'!$C$6:$U$35,19,FALSE))</f>
        <v/>
      </c>
      <c r="AW252" s="633" t="str">
        <f>IF(AW250="","",VLOOKUP(AW250,'[1]シフト記号表（勤務時間帯）'!$C$6:$U$35,19,FALSE))</f>
        <v/>
      </c>
      <c r="AX252" s="1827">
        <f>IF($BB$3="４週",SUM(S252:AT252),IF($BB$3="暦月",SUM(S252:AW252),""))</f>
        <v>0</v>
      </c>
      <c r="AY252" s="1828"/>
      <c r="AZ252" s="1829">
        <f>IF($BB$3="４週",AX252/4,IF($BB$3="暦月",'勤務体制（100名）'!AX252/('勤務体制（100名）'!$BB$8/7),""))</f>
        <v>0</v>
      </c>
      <c r="BA252" s="1830"/>
      <c r="BB252" s="1878"/>
      <c r="BC252" s="1841"/>
      <c r="BD252" s="1841"/>
      <c r="BE252" s="1841"/>
      <c r="BF252" s="1842"/>
    </row>
    <row r="253" spans="2:58" ht="20.25" customHeight="1" x14ac:dyDescent="0.2">
      <c r="B253" s="1750">
        <f>B250+1</f>
        <v>78</v>
      </c>
      <c r="C253" s="1853"/>
      <c r="D253" s="1854"/>
      <c r="E253" s="1855"/>
      <c r="F253" s="635"/>
      <c r="G253" s="1834"/>
      <c r="H253" s="1836"/>
      <c r="I253" s="1766"/>
      <c r="J253" s="1766"/>
      <c r="K253" s="1767"/>
      <c r="L253" s="1837"/>
      <c r="M253" s="1838"/>
      <c r="N253" s="1838"/>
      <c r="O253" s="1839"/>
      <c r="P253" s="1843" t="s">
        <v>1135</v>
      </c>
      <c r="Q253" s="1844"/>
      <c r="R253" s="1845"/>
      <c r="S253" s="690"/>
      <c r="T253" s="691"/>
      <c r="U253" s="691"/>
      <c r="V253" s="691"/>
      <c r="W253" s="691"/>
      <c r="X253" s="691"/>
      <c r="Y253" s="692"/>
      <c r="Z253" s="690"/>
      <c r="AA253" s="691"/>
      <c r="AB253" s="691"/>
      <c r="AC253" s="691"/>
      <c r="AD253" s="691"/>
      <c r="AE253" s="691"/>
      <c r="AF253" s="692"/>
      <c r="AG253" s="690"/>
      <c r="AH253" s="691"/>
      <c r="AI253" s="691"/>
      <c r="AJ253" s="691"/>
      <c r="AK253" s="691"/>
      <c r="AL253" s="691"/>
      <c r="AM253" s="692"/>
      <c r="AN253" s="690"/>
      <c r="AO253" s="691"/>
      <c r="AP253" s="691"/>
      <c r="AQ253" s="691"/>
      <c r="AR253" s="691"/>
      <c r="AS253" s="691"/>
      <c r="AT253" s="692"/>
      <c r="AU253" s="690"/>
      <c r="AV253" s="691"/>
      <c r="AW253" s="691"/>
      <c r="AX253" s="1915"/>
      <c r="AY253" s="1916"/>
      <c r="AZ253" s="1917"/>
      <c r="BA253" s="1918"/>
      <c r="BB253" s="1876"/>
      <c r="BC253" s="1838"/>
      <c r="BD253" s="1838"/>
      <c r="BE253" s="1838"/>
      <c r="BF253" s="1839"/>
    </row>
    <row r="254" spans="2:58" ht="20.25" customHeight="1" x14ac:dyDescent="0.2">
      <c r="B254" s="1750"/>
      <c r="C254" s="1856"/>
      <c r="D254" s="1857"/>
      <c r="E254" s="1858"/>
      <c r="F254" s="627"/>
      <c r="G254" s="1761"/>
      <c r="H254" s="1765"/>
      <c r="I254" s="1766"/>
      <c r="J254" s="1766"/>
      <c r="K254" s="1767"/>
      <c r="L254" s="1771"/>
      <c r="M254" s="1772"/>
      <c r="N254" s="1772"/>
      <c r="O254" s="1773"/>
      <c r="P254" s="1817" t="s">
        <v>1136</v>
      </c>
      <c r="Q254" s="1818"/>
      <c r="R254" s="1819"/>
      <c r="S254" s="628" t="str">
        <f>IF(S253="","",VLOOKUP(S253,'[1]シフト記号表（勤務時間帯）'!$C$6:$K$35,9,FALSE))</f>
        <v/>
      </c>
      <c r="T254" s="629" t="str">
        <f>IF(T253="","",VLOOKUP(T253,'[1]シフト記号表（勤務時間帯）'!$C$6:$K$35,9,FALSE))</f>
        <v/>
      </c>
      <c r="U254" s="629" t="str">
        <f>IF(U253="","",VLOOKUP(U253,'[1]シフト記号表（勤務時間帯）'!$C$6:$K$35,9,FALSE))</f>
        <v/>
      </c>
      <c r="V254" s="629" t="str">
        <f>IF(V253="","",VLOOKUP(V253,'[1]シフト記号表（勤務時間帯）'!$C$6:$K$35,9,FALSE))</f>
        <v/>
      </c>
      <c r="W254" s="629" t="str">
        <f>IF(W253="","",VLOOKUP(W253,'[1]シフト記号表（勤務時間帯）'!$C$6:$K$35,9,FALSE))</f>
        <v/>
      </c>
      <c r="X254" s="629" t="str">
        <f>IF(X253="","",VLOOKUP(X253,'[1]シフト記号表（勤務時間帯）'!$C$6:$K$35,9,FALSE))</f>
        <v/>
      </c>
      <c r="Y254" s="630" t="str">
        <f>IF(Y253="","",VLOOKUP(Y253,'[1]シフト記号表（勤務時間帯）'!$C$6:$K$35,9,FALSE))</f>
        <v/>
      </c>
      <c r="Z254" s="628" t="str">
        <f>IF(Z253="","",VLOOKUP(Z253,'[1]シフト記号表（勤務時間帯）'!$C$6:$K$35,9,FALSE))</f>
        <v/>
      </c>
      <c r="AA254" s="629" t="str">
        <f>IF(AA253="","",VLOOKUP(AA253,'[1]シフト記号表（勤務時間帯）'!$C$6:$K$35,9,FALSE))</f>
        <v/>
      </c>
      <c r="AB254" s="629" t="str">
        <f>IF(AB253="","",VLOOKUP(AB253,'[1]シフト記号表（勤務時間帯）'!$C$6:$K$35,9,FALSE))</f>
        <v/>
      </c>
      <c r="AC254" s="629" t="str">
        <f>IF(AC253="","",VLOOKUP(AC253,'[1]シフト記号表（勤務時間帯）'!$C$6:$K$35,9,FALSE))</f>
        <v/>
      </c>
      <c r="AD254" s="629" t="str">
        <f>IF(AD253="","",VLOOKUP(AD253,'[1]シフト記号表（勤務時間帯）'!$C$6:$K$35,9,FALSE))</f>
        <v/>
      </c>
      <c r="AE254" s="629" t="str">
        <f>IF(AE253="","",VLOOKUP(AE253,'[1]シフト記号表（勤務時間帯）'!$C$6:$K$35,9,FALSE))</f>
        <v/>
      </c>
      <c r="AF254" s="630" t="str">
        <f>IF(AF253="","",VLOOKUP(AF253,'[1]シフト記号表（勤務時間帯）'!$C$6:$K$35,9,FALSE))</f>
        <v/>
      </c>
      <c r="AG254" s="628" t="str">
        <f>IF(AG253="","",VLOOKUP(AG253,'[1]シフト記号表（勤務時間帯）'!$C$6:$K$35,9,FALSE))</f>
        <v/>
      </c>
      <c r="AH254" s="629" t="str">
        <f>IF(AH253="","",VLOOKUP(AH253,'[1]シフト記号表（勤務時間帯）'!$C$6:$K$35,9,FALSE))</f>
        <v/>
      </c>
      <c r="AI254" s="629" t="str">
        <f>IF(AI253="","",VLOOKUP(AI253,'[1]シフト記号表（勤務時間帯）'!$C$6:$K$35,9,FALSE))</f>
        <v/>
      </c>
      <c r="AJ254" s="629" t="str">
        <f>IF(AJ253="","",VLOOKUP(AJ253,'[1]シフト記号表（勤務時間帯）'!$C$6:$K$35,9,FALSE))</f>
        <v/>
      </c>
      <c r="AK254" s="629" t="str">
        <f>IF(AK253="","",VLOOKUP(AK253,'[1]シフト記号表（勤務時間帯）'!$C$6:$K$35,9,FALSE))</f>
        <v/>
      </c>
      <c r="AL254" s="629" t="str">
        <f>IF(AL253="","",VLOOKUP(AL253,'[1]シフト記号表（勤務時間帯）'!$C$6:$K$35,9,FALSE))</f>
        <v/>
      </c>
      <c r="AM254" s="630" t="str">
        <f>IF(AM253="","",VLOOKUP(AM253,'[1]シフト記号表（勤務時間帯）'!$C$6:$K$35,9,FALSE))</f>
        <v/>
      </c>
      <c r="AN254" s="628" t="str">
        <f>IF(AN253="","",VLOOKUP(AN253,'[1]シフト記号表（勤務時間帯）'!$C$6:$K$35,9,FALSE))</f>
        <v/>
      </c>
      <c r="AO254" s="629" t="str">
        <f>IF(AO253="","",VLOOKUP(AO253,'[1]シフト記号表（勤務時間帯）'!$C$6:$K$35,9,FALSE))</f>
        <v/>
      </c>
      <c r="AP254" s="629" t="str">
        <f>IF(AP253="","",VLOOKUP(AP253,'[1]シフト記号表（勤務時間帯）'!$C$6:$K$35,9,FALSE))</f>
        <v/>
      </c>
      <c r="AQ254" s="629" t="str">
        <f>IF(AQ253="","",VLOOKUP(AQ253,'[1]シフト記号表（勤務時間帯）'!$C$6:$K$35,9,FALSE))</f>
        <v/>
      </c>
      <c r="AR254" s="629" t="str">
        <f>IF(AR253="","",VLOOKUP(AR253,'[1]シフト記号表（勤務時間帯）'!$C$6:$K$35,9,FALSE))</f>
        <v/>
      </c>
      <c r="AS254" s="629" t="str">
        <f>IF(AS253="","",VLOOKUP(AS253,'[1]シフト記号表（勤務時間帯）'!$C$6:$K$35,9,FALSE))</f>
        <v/>
      </c>
      <c r="AT254" s="630" t="str">
        <f>IF(AT253="","",VLOOKUP(AT253,'[1]シフト記号表（勤務時間帯）'!$C$6:$K$35,9,FALSE))</f>
        <v/>
      </c>
      <c r="AU254" s="628" t="str">
        <f>IF(AU253="","",VLOOKUP(AU253,'[1]シフト記号表（勤務時間帯）'!$C$6:$K$35,9,FALSE))</f>
        <v/>
      </c>
      <c r="AV254" s="629" t="str">
        <f>IF(AV253="","",VLOOKUP(AV253,'[1]シフト記号表（勤務時間帯）'!$C$6:$K$35,9,FALSE))</f>
        <v/>
      </c>
      <c r="AW254" s="629" t="str">
        <f>IF(AW253="","",VLOOKUP(AW253,'[1]シフト記号表（勤務時間帯）'!$C$6:$K$35,9,FALSE))</f>
        <v/>
      </c>
      <c r="AX254" s="1820">
        <f>IF($BB$3="４週",SUM(S254:AT254),IF($BB$3="暦月",SUM(S254:AW254),""))</f>
        <v>0</v>
      </c>
      <c r="AY254" s="1821"/>
      <c r="AZ254" s="1822">
        <f>IF($BB$3="４週",AX254/4,IF($BB$3="暦月",'勤務体制（100名）'!AX254/('勤務体制（100名）'!$BB$8/7),""))</f>
        <v>0</v>
      </c>
      <c r="BA254" s="1823"/>
      <c r="BB254" s="1877"/>
      <c r="BC254" s="1772"/>
      <c r="BD254" s="1772"/>
      <c r="BE254" s="1772"/>
      <c r="BF254" s="1773"/>
    </row>
    <row r="255" spans="2:58" ht="20.25" customHeight="1" x14ac:dyDescent="0.2">
      <c r="B255" s="1750"/>
      <c r="C255" s="1859"/>
      <c r="D255" s="1860"/>
      <c r="E255" s="1861"/>
      <c r="F255" s="693">
        <f>C253</f>
        <v>0</v>
      </c>
      <c r="G255" s="1835"/>
      <c r="H255" s="1765"/>
      <c r="I255" s="1766"/>
      <c r="J255" s="1766"/>
      <c r="K255" s="1767"/>
      <c r="L255" s="1840"/>
      <c r="M255" s="1841"/>
      <c r="N255" s="1841"/>
      <c r="O255" s="1842"/>
      <c r="P255" s="1824" t="s">
        <v>1137</v>
      </c>
      <c r="Q255" s="1825"/>
      <c r="R255" s="1826"/>
      <c r="S255" s="632" t="str">
        <f>IF(S253="","",VLOOKUP(S253,'[1]シフト記号表（勤務時間帯）'!$C$6:$U$35,19,FALSE))</f>
        <v/>
      </c>
      <c r="T255" s="633" t="str">
        <f>IF(T253="","",VLOOKUP(T253,'[1]シフト記号表（勤務時間帯）'!$C$6:$U$35,19,FALSE))</f>
        <v/>
      </c>
      <c r="U255" s="633" t="str">
        <f>IF(U253="","",VLOOKUP(U253,'[1]シフト記号表（勤務時間帯）'!$C$6:$U$35,19,FALSE))</f>
        <v/>
      </c>
      <c r="V255" s="633" t="str">
        <f>IF(V253="","",VLOOKUP(V253,'[1]シフト記号表（勤務時間帯）'!$C$6:$U$35,19,FALSE))</f>
        <v/>
      </c>
      <c r="W255" s="633" t="str">
        <f>IF(W253="","",VLOOKUP(W253,'[1]シフト記号表（勤務時間帯）'!$C$6:$U$35,19,FALSE))</f>
        <v/>
      </c>
      <c r="X255" s="633" t="str">
        <f>IF(X253="","",VLOOKUP(X253,'[1]シフト記号表（勤務時間帯）'!$C$6:$U$35,19,FALSE))</f>
        <v/>
      </c>
      <c r="Y255" s="634" t="str">
        <f>IF(Y253="","",VLOOKUP(Y253,'[1]シフト記号表（勤務時間帯）'!$C$6:$U$35,19,FALSE))</f>
        <v/>
      </c>
      <c r="Z255" s="632" t="str">
        <f>IF(Z253="","",VLOOKUP(Z253,'[1]シフト記号表（勤務時間帯）'!$C$6:$U$35,19,FALSE))</f>
        <v/>
      </c>
      <c r="AA255" s="633" t="str">
        <f>IF(AA253="","",VLOOKUP(AA253,'[1]シフト記号表（勤務時間帯）'!$C$6:$U$35,19,FALSE))</f>
        <v/>
      </c>
      <c r="AB255" s="633" t="str">
        <f>IF(AB253="","",VLOOKUP(AB253,'[1]シフト記号表（勤務時間帯）'!$C$6:$U$35,19,FALSE))</f>
        <v/>
      </c>
      <c r="AC255" s="633" t="str">
        <f>IF(AC253="","",VLOOKUP(AC253,'[1]シフト記号表（勤務時間帯）'!$C$6:$U$35,19,FALSE))</f>
        <v/>
      </c>
      <c r="AD255" s="633" t="str">
        <f>IF(AD253="","",VLOOKUP(AD253,'[1]シフト記号表（勤務時間帯）'!$C$6:$U$35,19,FALSE))</f>
        <v/>
      </c>
      <c r="AE255" s="633" t="str">
        <f>IF(AE253="","",VLOOKUP(AE253,'[1]シフト記号表（勤務時間帯）'!$C$6:$U$35,19,FALSE))</f>
        <v/>
      </c>
      <c r="AF255" s="634" t="str">
        <f>IF(AF253="","",VLOOKUP(AF253,'[1]シフト記号表（勤務時間帯）'!$C$6:$U$35,19,FALSE))</f>
        <v/>
      </c>
      <c r="AG255" s="632" t="str">
        <f>IF(AG253="","",VLOOKUP(AG253,'[1]シフト記号表（勤務時間帯）'!$C$6:$U$35,19,FALSE))</f>
        <v/>
      </c>
      <c r="AH255" s="633" t="str">
        <f>IF(AH253="","",VLOOKUP(AH253,'[1]シフト記号表（勤務時間帯）'!$C$6:$U$35,19,FALSE))</f>
        <v/>
      </c>
      <c r="AI255" s="633" t="str">
        <f>IF(AI253="","",VLOOKUP(AI253,'[1]シフト記号表（勤務時間帯）'!$C$6:$U$35,19,FALSE))</f>
        <v/>
      </c>
      <c r="AJ255" s="633" t="str">
        <f>IF(AJ253="","",VLOOKUP(AJ253,'[1]シフト記号表（勤務時間帯）'!$C$6:$U$35,19,FALSE))</f>
        <v/>
      </c>
      <c r="AK255" s="633" t="str">
        <f>IF(AK253="","",VLOOKUP(AK253,'[1]シフト記号表（勤務時間帯）'!$C$6:$U$35,19,FALSE))</f>
        <v/>
      </c>
      <c r="AL255" s="633" t="str">
        <f>IF(AL253="","",VLOOKUP(AL253,'[1]シフト記号表（勤務時間帯）'!$C$6:$U$35,19,FALSE))</f>
        <v/>
      </c>
      <c r="AM255" s="634" t="str">
        <f>IF(AM253="","",VLOOKUP(AM253,'[1]シフト記号表（勤務時間帯）'!$C$6:$U$35,19,FALSE))</f>
        <v/>
      </c>
      <c r="AN255" s="632" t="str">
        <f>IF(AN253="","",VLOOKUP(AN253,'[1]シフト記号表（勤務時間帯）'!$C$6:$U$35,19,FALSE))</f>
        <v/>
      </c>
      <c r="AO255" s="633" t="str">
        <f>IF(AO253="","",VLOOKUP(AO253,'[1]シフト記号表（勤務時間帯）'!$C$6:$U$35,19,FALSE))</f>
        <v/>
      </c>
      <c r="AP255" s="633" t="str">
        <f>IF(AP253="","",VLOOKUP(AP253,'[1]シフト記号表（勤務時間帯）'!$C$6:$U$35,19,FALSE))</f>
        <v/>
      </c>
      <c r="AQ255" s="633" t="str">
        <f>IF(AQ253="","",VLOOKUP(AQ253,'[1]シフト記号表（勤務時間帯）'!$C$6:$U$35,19,FALSE))</f>
        <v/>
      </c>
      <c r="AR255" s="633" t="str">
        <f>IF(AR253="","",VLOOKUP(AR253,'[1]シフト記号表（勤務時間帯）'!$C$6:$U$35,19,FALSE))</f>
        <v/>
      </c>
      <c r="AS255" s="633" t="str">
        <f>IF(AS253="","",VLOOKUP(AS253,'[1]シフト記号表（勤務時間帯）'!$C$6:$U$35,19,FALSE))</f>
        <v/>
      </c>
      <c r="AT255" s="634" t="str">
        <f>IF(AT253="","",VLOOKUP(AT253,'[1]シフト記号表（勤務時間帯）'!$C$6:$U$35,19,FALSE))</f>
        <v/>
      </c>
      <c r="AU255" s="632" t="str">
        <f>IF(AU253="","",VLOOKUP(AU253,'[1]シフト記号表（勤務時間帯）'!$C$6:$U$35,19,FALSE))</f>
        <v/>
      </c>
      <c r="AV255" s="633" t="str">
        <f>IF(AV253="","",VLOOKUP(AV253,'[1]シフト記号表（勤務時間帯）'!$C$6:$U$35,19,FALSE))</f>
        <v/>
      </c>
      <c r="AW255" s="633" t="str">
        <f>IF(AW253="","",VLOOKUP(AW253,'[1]シフト記号表（勤務時間帯）'!$C$6:$U$35,19,FALSE))</f>
        <v/>
      </c>
      <c r="AX255" s="1827">
        <f>IF($BB$3="４週",SUM(S255:AT255),IF($BB$3="暦月",SUM(S255:AW255),""))</f>
        <v>0</v>
      </c>
      <c r="AY255" s="1828"/>
      <c r="AZ255" s="1829">
        <f>IF($BB$3="４週",AX255/4,IF($BB$3="暦月",'勤務体制（100名）'!AX255/('勤務体制（100名）'!$BB$8/7),""))</f>
        <v>0</v>
      </c>
      <c r="BA255" s="1830"/>
      <c r="BB255" s="1878"/>
      <c r="BC255" s="1841"/>
      <c r="BD255" s="1841"/>
      <c r="BE255" s="1841"/>
      <c r="BF255" s="1842"/>
    </row>
    <row r="256" spans="2:58" ht="20.25" customHeight="1" x14ac:dyDescent="0.2">
      <c r="B256" s="1750">
        <f>B253+1</f>
        <v>79</v>
      </c>
      <c r="C256" s="1853"/>
      <c r="D256" s="1854"/>
      <c r="E256" s="1855"/>
      <c r="F256" s="635"/>
      <c r="G256" s="1834"/>
      <c r="H256" s="1836"/>
      <c r="I256" s="1766"/>
      <c r="J256" s="1766"/>
      <c r="K256" s="1767"/>
      <c r="L256" s="1837"/>
      <c r="M256" s="1838"/>
      <c r="N256" s="1838"/>
      <c r="O256" s="1839"/>
      <c r="P256" s="1843" t="s">
        <v>1135</v>
      </c>
      <c r="Q256" s="1844"/>
      <c r="R256" s="1845"/>
      <c r="S256" s="690"/>
      <c r="T256" s="691"/>
      <c r="U256" s="691"/>
      <c r="V256" s="691"/>
      <c r="W256" s="691"/>
      <c r="X256" s="691"/>
      <c r="Y256" s="692"/>
      <c r="Z256" s="690"/>
      <c r="AA256" s="691"/>
      <c r="AB256" s="691"/>
      <c r="AC256" s="691"/>
      <c r="AD256" s="691"/>
      <c r="AE256" s="691"/>
      <c r="AF256" s="692"/>
      <c r="AG256" s="690"/>
      <c r="AH256" s="691"/>
      <c r="AI256" s="691"/>
      <c r="AJ256" s="691"/>
      <c r="AK256" s="691"/>
      <c r="AL256" s="691"/>
      <c r="AM256" s="692"/>
      <c r="AN256" s="690"/>
      <c r="AO256" s="691"/>
      <c r="AP256" s="691"/>
      <c r="AQ256" s="691"/>
      <c r="AR256" s="691"/>
      <c r="AS256" s="691"/>
      <c r="AT256" s="692"/>
      <c r="AU256" s="690"/>
      <c r="AV256" s="691"/>
      <c r="AW256" s="691"/>
      <c r="AX256" s="1915"/>
      <c r="AY256" s="1916"/>
      <c r="AZ256" s="1917"/>
      <c r="BA256" s="1918"/>
      <c r="BB256" s="1876"/>
      <c r="BC256" s="1838"/>
      <c r="BD256" s="1838"/>
      <c r="BE256" s="1838"/>
      <c r="BF256" s="1839"/>
    </row>
    <row r="257" spans="2:58" ht="20.25" customHeight="1" x14ac:dyDescent="0.2">
      <c r="B257" s="1750"/>
      <c r="C257" s="1856"/>
      <c r="D257" s="1857"/>
      <c r="E257" s="1858"/>
      <c r="F257" s="627"/>
      <c r="G257" s="1761"/>
      <c r="H257" s="1765"/>
      <c r="I257" s="1766"/>
      <c r="J257" s="1766"/>
      <c r="K257" s="1767"/>
      <c r="L257" s="1771"/>
      <c r="M257" s="1772"/>
      <c r="N257" s="1772"/>
      <c r="O257" s="1773"/>
      <c r="P257" s="1817" t="s">
        <v>1136</v>
      </c>
      <c r="Q257" s="1818"/>
      <c r="R257" s="1819"/>
      <c r="S257" s="628" t="str">
        <f>IF(S256="","",VLOOKUP(S256,'[1]シフト記号表（勤務時間帯）'!$C$6:$K$35,9,FALSE))</f>
        <v/>
      </c>
      <c r="T257" s="629" t="str">
        <f>IF(T256="","",VLOOKUP(T256,'[1]シフト記号表（勤務時間帯）'!$C$6:$K$35,9,FALSE))</f>
        <v/>
      </c>
      <c r="U257" s="629" t="str">
        <f>IF(U256="","",VLOOKUP(U256,'[1]シフト記号表（勤務時間帯）'!$C$6:$K$35,9,FALSE))</f>
        <v/>
      </c>
      <c r="V257" s="629" t="str">
        <f>IF(V256="","",VLOOKUP(V256,'[1]シフト記号表（勤務時間帯）'!$C$6:$K$35,9,FALSE))</f>
        <v/>
      </c>
      <c r="W257" s="629" t="str">
        <f>IF(W256="","",VLOOKUP(W256,'[1]シフト記号表（勤務時間帯）'!$C$6:$K$35,9,FALSE))</f>
        <v/>
      </c>
      <c r="X257" s="629" t="str">
        <f>IF(X256="","",VLOOKUP(X256,'[1]シフト記号表（勤務時間帯）'!$C$6:$K$35,9,FALSE))</f>
        <v/>
      </c>
      <c r="Y257" s="630" t="str">
        <f>IF(Y256="","",VLOOKUP(Y256,'[1]シフト記号表（勤務時間帯）'!$C$6:$K$35,9,FALSE))</f>
        <v/>
      </c>
      <c r="Z257" s="628" t="str">
        <f>IF(Z256="","",VLOOKUP(Z256,'[1]シフト記号表（勤務時間帯）'!$C$6:$K$35,9,FALSE))</f>
        <v/>
      </c>
      <c r="AA257" s="629" t="str">
        <f>IF(AA256="","",VLOOKUP(AA256,'[1]シフト記号表（勤務時間帯）'!$C$6:$K$35,9,FALSE))</f>
        <v/>
      </c>
      <c r="AB257" s="629" t="str">
        <f>IF(AB256="","",VLOOKUP(AB256,'[1]シフト記号表（勤務時間帯）'!$C$6:$K$35,9,FALSE))</f>
        <v/>
      </c>
      <c r="AC257" s="629" t="str">
        <f>IF(AC256="","",VLOOKUP(AC256,'[1]シフト記号表（勤務時間帯）'!$C$6:$K$35,9,FALSE))</f>
        <v/>
      </c>
      <c r="AD257" s="629" t="str">
        <f>IF(AD256="","",VLOOKUP(AD256,'[1]シフト記号表（勤務時間帯）'!$C$6:$K$35,9,FALSE))</f>
        <v/>
      </c>
      <c r="AE257" s="629" t="str">
        <f>IF(AE256="","",VLOOKUP(AE256,'[1]シフト記号表（勤務時間帯）'!$C$6:$K$35,9,FALSE))</f>
        <v/>
      </c>
      <c r="AF257" s="630" t="str">
        <f>IF(AF256="","",VLOOKUP(AF256,'[1]シフト記号表（勤務時間帯）'!$C$6:$K$35,9,FALSE))</f>
        <v/>
      </c>
      <c r="AG257" s="628" t="str">
        <f>IF(AG256="","",VLOOKUP(AG256,'[1]シフト記号表（勤務時間帯）'!$C$6:$K$35,9,FALSE))</f>
        <v/>
      </c>
      <c r="AH257" s="629" t="str">
        <f>IF(AH256="","",VLOOKUP(AH256,'[1]シフト記号表（勤務時間帯）'!$C$6:$K$35,9,FALSE))</f>
        <v/>
      </c>
      <c r="AI257" s="629" t="str">
        <f>IF(AI256="","",VLOOKUP(AI256,'[1]シフト記号表（勤務時間帯）'!$C$6:$K$35,9,FALSE))</f>
        <v/>
      </c>
      <c r="AJ257" s="629" t="str">
        <f>IF(AJ256="","",VLOOKUP(AJ256,'[1]シフト記号表（勤務時間帯）'!$C$6:$K$35,9,FALSE))</f>
        <v/>
      </c>
      <c r="AK257" s="629" t="str">
        <f>IF(AK256="","",VLOOKUP(AK256,'[1]シフト記号表（勤務時間帯）'!$C$6:$K$35,9,FALSE))</f>
        <v/>
      </c>
      <c r="AL257" s="629" t="str">
        <f>IF(AL256="","",VLOOKUP(AL256,'[1]シフト記号表（勤務時間帯）'!$C$6:$K$35,9,FALSE))</f>
        <v/>
      </c>
      <c r="AM257" s="630" t="str">
        <f>IF(AM256="","",VLOOKUP(AM256,'[1]シフト記号表（勤務時間帯）'!$C$6:$K$35,9,FALSE))</f>
        <v/>
      </c>
      <c r="AN257" s="628" t="str">
        <f>IF(AN256="","",VLOOKUP(AN256,'[1]シフト記号表（勤務時間帯）'!$C$6:$K$35,9,FALSE))</f>
        <v/>
      </c>
      <c r="AO257" s="629" t="str">
        <f>IF(AO256="","",VLOOKUP(AO256,'[1]シフト記号表（勤務時間帯）'!$C$6:$K$35,9,FALSE))</f>
        <v/>
      </c>
      <c r="AP257" s="629" t="str">
        <f>IF(AP256="","",VLOOKUP(AP256,'[1]シフト記号表（勤務時間帯）'!$C$6:$K$35,9,FALSE))</f>
        <v/>
      </c>
      <c r="AQ257" s="629" t="str">
        <f>IF(AQ256="","",VLOOKUP(AQ256,'[1]シフト記号表（勤務時間帯）'!$C$6:$K$35,9,FALSE))</f>
        <v/>
      </c>
      <c r="AR257" s="629" t="str">
        <f>IF(AR256="","",VLOOKUP(AR256,'[1]シフト記号表（勤務時間帯）'!$C$6:$K$35,9,FALSE))</f>
        <v/>
      </c>
      <c r="AS257" s="629" t="str">
        <f>IF(AS256="","",VLOOKUP(AS256,'[1]シフト記号表（勤務時間帯）'!$C$6:$K$35,9,FALSE))</f>
        <v/>
      </c>
      <c r="AT257" s="630" t="str">
        <f>IF(AT256="","",VLOOKUP(AT256,'[1]シフト記号表（勤務時間帯）'!$C$6:$K$35,9,FALSE))</f>
        <v/>
      </c>
      <c r="AU257" s="628" t="str">
        <f>IF(AU256="","",VLOOKUP(AU256,'[1]シフト記号表（勤務時間帯）'!$C$6:$K$35,9,FALSE))</f>
        <v/>
      </c>
      <c r="AV257" s="629" t="str">
        <f>IF(AV256="","",VLOOKUP(AV256,'[1]シフト記号表（勤務時間帯）'!$C$6:$K$35,9,FALSE))</f>
        <v/>
      </c>
      <c r="AW257" s="629" t="str">
        <f>IF(AW256="","",VLOOKUP(AW256,'[1]シフト記号表（勤務時間帯）'!$C$6:$K$35,9,FALSE))</f>
        <v/>
      </c>
      <c r="AX257" s="1820">
        <f>IF($BB$3="４週",SUM(S257:AT257),IF($BB$3="暦月",SUM(S257:AW257),""))</f>
        <v>0</v>
      </c>
      <c r="AY257" s="1821"/>
      <c r="AZ257" s="1822">
        <f>IF($BB$3="４週",AX257/4,IF($BB$3="暦月",'勤務体制（100名）'!AX257/('勤務体制（100名）'!$BB$8/7),""))</f>
        <v>0</v>
      </c>
      <c r="BA257" s="1823"/>
      <c r="BB257" s="1877"/>
      <c r="BC257" s="1772"/>
      <c r="BD257" s="1772"/>
      <c r="BE257" s="1772"/>
      <c r="BF257" s="1773"/>
    </row>
    <row r="258" spans="2:58" ht="20.25" customHeight="1" x14ac:dyDescent="0.2">
      <c r="B258" s="1750"/>
      <c r="C258" s="1859"/>
      <c r="D258" s="1860"/>
      <c r="E258" s="1861"/>
      <c r="F258" s="693">
        <f>C256</f>
        <v>0</v>
      </c>
      <c r="G258" s="1835"/>
      <c r="H258" s="1765"/>
      <c r="I258" s="1766"/>
      <c r="J258" s="1766"/>
      <c r="K258" s="1767"/>
      <c r="L258" s="1840"/>
      <c r="M258" s="1841"/>
      <c r="N258" s="1841"/>
      <c r="O258" s="1842"/>
      <c r="P258" s="1824" t="s">
        <v>1137</v>
      </c>
      <c r="Q258" s="1825"/>
      <c r="R258" s="1826"/>
      <c r="S258" s="632" t="str">
        <f>IF(S256="","",VLOOKUP(S256,'[1]シフト記号表（勤務時間帯）'!$C$6:$U$35,19,FALSE))</f>
        <v/>
      </c>
      <c r="T258" s="633" t="str">
        <f>IF(T256="","",VLOOKUP(T256,'[1]シフト記号表（勤務時間帯）'!$C$6:$U$35,19,FALSE))</f>
        <v/>
      </c>
      <c r="U258" s="633" t="str">
        <f>IF(U256="","",VLOOKUP(U256,'[1]シフト記号表（勤務時間帯）'!$C$6:$U$35,19,FALSE))</f>
        <v/>
      </c>
      <c r="V258" s="633" t="str">
        <f>IF(V256="","",VLOOKUP(V256,'[1]シフト記号表（勤務時間帯）'!$C$6:$U$35,19,FALSE))</f>
        <v/>
      </c>
      <c r="W258" s="633" t="str">
        <f>IF(W256="","",VLOOKUP(W256,'[1]シフト記号表（勤務時間帯）'!$C$6:$U$35,19,FALSE))</f>
        <v/>
      </c>
      <c r="X258" s="633" t="str">
        <f>IF(X256="","",VLOOKUP(X256,'[1]シフト記号表（勤務時間帯）'!$C$6:$U$35,19,FALSE))</f>
        <v/>
      </c>
      <c r="Y258" s="634" t="str">
        <f>IF(Y256="","",VLOOKUP(Y256,'[1]シフト記号表（勤務時間帯）'!$C$6:$U$35,19,FALSE))</f>
        <v/>
      </c>
      <c r="Z258" s="632" t="str">
        <f>IF(Z256="","",VLOOKUP(Z256,'[1]シフト記号表（勤務時間帯）'!$C$6:$U$35,19,FALSE))</f>
        <v/>
      </c>
      <c r="AA258" s="633" t="str">
        <f>IF(AA256="","",VLOOKUP(AA256,'[1]シフト記号表（勤務時間帯）'!$C$6:$U$35,19,FALSE))</f>
        <v/>
      </c>
      <c r="AB258" s="633" t="str">
        <f>IF(AB256="","",VLOOKUP(AB256,'[1]シフト記号表（勤務時間帯）'!$C$6:$U$35,19,FALSE))</f>
        <v/>
      </c>
      <c r="AC258" s="633" t="str">
        <f>IF(AC256="","",VLOOKUP(AC256,'[1]シフト記号表（勤務時間帯）'!$C$6:$U$35,19,FALSE))</f>
        <v/>
      </c>
      <c r="AD258" s="633" t="str">
        <f>IF(AD256="","",VLOOKUP(AD256,'[1]シフト記号表（勤務時間帯）'!$C$6:$U$35,19,FALSE))</f>
        <v/>
      </c>
      <c r="AE258" s="633" t="str">
        <f>IF(AE256="","",VLOOKUP(AE256,'[1]シフト記号表（勤務時間帯）'!$C$6:$U$35,19,FALSE))</f>
        <v/>
      </c>
      <c r="AF258" s="634" t="str">
        <f>IF(AF256="","",VLOOKUP(AF256,'[1]シフト記号表（勤務時間帯）'!$C$6:$U$35,19,FALSE))</f>
        <v/>
      </c>
      <c r="AG258" s="632" t="str">
        <f>IF(AG256="","",VLOOKUP(AG256,'[1]シフト記号表（勤務時間帯）'!$C$6:$U$35,19,FALSE))</f>
        <v/>
      </c>
      <c r="AH258" s="633" t="str">
        <f>IF(AH256="","",VLOOKUP(AH256,'[1]シフト記号表（勤務時間帯）'!$C$6:$U$35,19,FALSE))</f>
        <v/>
      </c>
      <c r="AI258" s="633" t="str">
        <f>IF(AI256="","",VLOOKUP(AI256,'[1]シフト記号表（勤務時間帯）'!$C$6:$U$35,19,FALSE))</f>
        <v/>
      </c>
      <c r="AJ258" s="633" t="str">
        <f>IF(AJ256="","",VLOOKUP(AJ256,'[1]シフト記号表（勤務時間帯）'!$C$6:$U$35,19,FALSE))</f>
        <v/>
      </c>
      <c r="AK258" s="633" t="str">
        <f>IF(AK256="","",VLOOKUP(AK256,'[1]シフト記号表（勤務時間帯）'!$C$6:$U$35,19,FALSE))</f>
        <v/>
      </c>
      <c r="AL258" s="633" t="str">
        <f>IF(AL256="","",VLOOKUP(AL256,'[1]シフト記号表（勤務時間帯）'!$C$6:$U$35,19,FALSE))</f>
        <v/>
      </c>
      <c r="AM258" s="634" t="str">
        <f>IF(AM256="","",VLOOKUP(AM256,'[1]シフト記号表（勤務時間帯）'!$C$6:$U$35,19,FALSE))</f>
        <v/>
      </c>
      <c r="AN258" s="632" t="str">
        <f>IF(AN256="","",VLOOKUP(AN256,'[1]シフト記号表（勤務時間帯）'!$C$6:$U$35,19,FALSE))</f>
        <v/>
      </c>
      <c r="AO258" s="633" t="str">
        <f>IF(AO256="","",VLOOKUP(AO256,'[1]シフト記号表（勤務時間帯）'!$C$6:$U$35,19,FALSE))</f>
        <v/>
      </c>
      <c r="AP258" s="633" t="str">
        <f>IF(AP256="","",VLOOKUP(AP256,'[1]シフト記号表（勤務時間帯）'!$C$6:$U$35,19,FALSE))</f>
        <v/>
      </c>
      <c r="AQ258" s="633" t="str">
        <f>IF(AQ256="","",VLOOKUP(AQ256,'[1]シフト記号表（勤務時間帯）'!$C$6:$U$35,19,FALSE))</f>
        <v/>
      </c>
      <c r="AR258" s="633" t="str">
        <f>IF(AR256="","",VLOOKUP(AR256,'[1]シフト記号表（勤務時間帯）'!$C$6:$U$35,19,FALSE))</f>
        <v/>
      </c>
      <c r="AS258" s="633" t="str">
        <f>IF(AS256="","",VLOOKUP(AS256,'[1]シフト記号表（勤務時間帯）'!$C$6:$U$35,19,FALSE))</f>
        <v/>
      </c>
      <c r="AT258" s="634" t="str">
        <f>IF(AT256="","",VLOOKUP(AT256,'[1]シフト記号表（勤務時間帯）'!$C$6:$U$35,19,FALSE))</f>
        <v/>
      </c>
      <c r="AU258" s="632" t="str">
        <f>IF(AU256="","",VLOOKUP(AU256,'[1]シフト記号表（勤務時間帯）'!$C$6:$U$35,19,FALSE))</f>
        <v/>
      </c>
      <c r="AV258" s="633" t="str">
        <f>IF(AV256="","",VLOOKUP(AV256,'[1]シフト記号表（勤務時間帯）'!$C$6:$U$35,19,FALSE))</f>
        <v/>
      </c>
      <c r="AW258" s="633" t="str">
        <f>IF(AW256="","",VLOOKUP(AW256,'[1]シフト記号表（勤務時間帯）'!$C$6:$U$35,19,FALSE))</f>
        <v/>
      </c>
      <c r="AX258" s="1827">
        <f>IF($BB$3="４週",SUM(S258:AT258),IF($BB$3="暦月",SUM(S258:AW258),""))</f>
        <v>0</v>
      </c>
      <c r="AY258" s="1828"/>
      <c r="AZ258" s="1829">
        <f>IF($BB$3="４週",AX258/4,IF($BB$3="暦月",'勤務体制（100名）'!AX258/('勤務体制（100名）'!$BB$8/7),""))</f>
        <v>0</v>
      </c>
      <c r="BA258" s="1830"/>
      <c r="BB258" s="1878"/>
      <c r="BC258" s="1841"/>
      <c r="BD258" s="1841"/>
      <c r="BE258" s="1841"/>
      <c r="BF258" s="1842"/>
    </row>
    <row r="259" spans="2:58" ht="20.25" customHeight="1" x14ac:dyDescent="0.2">
      <c r="B259" s="1750">
        <f>B256+1</f>
        <v>80</v>
      </c>
      <c r="C259" s="1853"/>
      <c r="D259" s="1854"/>
      <c r="E259" s="1855"/>
      <c r="F259" s="635"/>
      <c r="G259" s="1834"/>
      <c r="H259" s="1836"/>
      <c r="I259" s="1766"/>
      <c r="J259" s="1766"/>
      <c r="K259" s="1767"/>
      <c r="L259" s="1837"/>
      <c r="M259" s="1838"/>
      <c r="N259" s="1838"/>
      <c r="O259" s="1839"/>
      <c r="P259" s="1843" t="s">
        <v>1135</v>
      </c>
      <c r="Q259" s="1844"/>
      <c r="R259" s="1845"/>
      <c r="S259" s="690"/>
      <c r="T259" s="691"/>
      <c r="U259" s="691"/>
      <c r="V259" s="691"/>
      <c r="W259" s="691"/>
      <c r="X259" s="691"/>
      <c r="Y259" s="692"/>
      <c r="Z259" s="690"/>
      <c r="AA259" s="691"/>
      <c r="AB259" s="691"/>
      <c r="AC259" s="691"/>
      <c r="AD259" s="691"/>
      <c r="AE259" s="691"/>
      <c r="AF259" s="692"/>
      <c r="AG259" s="690"/>
      <c r="AH259" s="691"/>
      <c r="AI259" s="691"/>
      <c r="AJ259" s="691"/>
      <c r="AK259" s="691"/>
      <c r="AL259" s="691"/>
      <c r="AM259" s="692"/>
      <c r="AN259" s="690"/>
      <c r="AO259" s="691"/>
      <c r="AP259" s="691"/>
      <c r="AQ259" s="691"/>
      <c r="AR259" s="691"/>
      <c r="AS259" s="691"/>
      <c r="AT259" s="692"/>
      <c r="AU259" s="690"/>
      <c r="AV259" s="691"/>
      <c r="AW259" s="691"/>
      <c r="AX259" s="1915"/>
      <c r="AY259" s="1916"/>
      <c r="AZ259" s="1917"/>
      <c r="BA259" s="1918"/>
      <c r="BB259" s="1876"/>
      <c r="BC259" s="1838"/>
      <c r="BD259" s="1838"/>
      <c r="BE259" s="1838"/>
      <c r="BF259" s="1839"/>
    </row>
    <row r="260" spans="2:58" ht="20.25" customHeight="1" x14ac:dyDescent="0.2">
      <c r="B260" s="1750"/>
      <c r="C260" s="1856"/>
      <c r="D260" s="1857"/>
      <c r="E260" s="1858"/>
      <c r="F260" s="627"/>
      <c r="G260" s="1761"/>
      <c r="H260" s="1765"/>
      <c r="I260" s="1766"/>
      <c r="J260" s="1766"/>
      <c r="K260" s="1767"/>
      <c r="L260" s="1771"/>
      <c r="M260" s="1772"/>
      <c r="N260" s="1772"/>
      <c r="O260" s="1773"/>
      <c r="P260" s="1817" t="s">
        <v>1136</v>
      </c>
      <c r="Q260" s="1818"/>
      <c r="R260" s="1819"/>
      <c r="S260" s="628" t="str">
        <f>IF(S259="","",VLOOKUP(S259,'[1]シフト記号表（勤務時間帯）'!$C$6:$K$35,9,FALSE))</f>
        <v/>
      </c>
      <c r="T260" s="629" t="str">
        <f>IF(T259="","",VLOOKUP(T259,'[1]シフト記号表（勤務時間帯）'!$C$6:$K$35,9,FALSE))</f>
        <v/>
      </c>
      <c r="U260" s="629" t="str">
        <f>IF(U259="","",VLOOKUP(U259,'[1]シフト記号表（勤務時間帯）'!$C$6:$K$35,9,FALSE))</f>
        <v/>
      </c>
      <c r="V260" s="629" t="str">
        <f>IF(V259="","",VLOOKUP(V259,'[1]シフト記号表（勤務時間帯）'!$C$6:$K$35,9,FALSE))</f>
        <v/>
      </c>
      <c r="W260" s="629" t="str">
        <f>IF(W259="","",VLOOKUP(W259,'[1]シフト記号表（勤務時間帯）'!$C$6:$K$35,9,FALSE))</f>
        <v/>
      </c>
      <c r="X260" s="629" t="str">
        <f>IF(X259="","",VLOOKUP(X259,'[1]シフト記号表（勤務時間帯）'!$C$6:$K$35,9,FALSE))</f>
        <v/>
      </c>
      <c r="Y260" s="630" t="str">
        <f>IF(Y259="","",VLOOKUP(Y259,'[1]シフト記号表（勤務時間帯）'!$C$6:$K$35,9,FALSE))</f>
        <v/>
      </c>
      <c r="Z260" s="628" t="str">
        <f>IF(Z259="","",VLOOKUP(Z259,'[1]シフト記号表（勤務時間帯）'!$C$6:$K$35,9,FALSE))</f>
        <v/>
      </c>
      <c r="AA260" s="629" t="str">
        <f>IF(AA259="","",VLOOKUP(AA259,'[1]シフト記号表（勤務時間帯）'!$C$6:$K$35,9,FALSE))</f>
        <v/>
      </c>
      <c r="AB260" s="629" t="str">
        <f>IF(AB259="","",VLOOKUP(AB259,'[1]シフト記号表（勤務時間帯）'!$C$6:$K$35,9,FALSE))</f>
        <v/>
      </c>
      <c r="AC260" s="629" t="str">
        <f>IF(AC259="","",VLOOKUP(AC259,'[1]シフト記号表（勤務時間帯）'!$C$6:$K$35,9,FALSE))</f>
        <v/>
      </c>
      <c r="AD260" s="629" t="str">
        <f>IF(AD259="","",VLOOKUP(AD259,'[1]シフト記号表（勤務時間帯）'!$C$6:$K$35,9,FALSE))</f>
        <v/>
      </c>
      <c r="AE260" s="629" t="str">
        <f>IF(AE259="","",VLOOKUP(AE259,'[1]シフト記号表（勤務時間帯）'!$C$6:$K$35,9,FALSE))</f>
        <v/>
      </c>
      <c r="AF260" s="630" t="str">
        <f>IF(AF259="","",VLOOKUP(AF259,'[1]シフト記号表（勤務時間帯）'!$C$6:$K$35,9,FALSE))</f>
        <v/>
      </c>
      <c r="AG260" s="628" t="str">
        <f>IF(AG259="","",VLOOKUP(AG259,'[1]シフト記号表（勤務時間帯）'!$C$6:$K$35,9,FALSE))</f>
        <v/>
      </c>
      <c r="AH260" s="629" t="str">
        <f>IF(AH259="","",VLOOKUP(AH259,'[1]シフト記号表（勤務時間帯）'!$C$6:$K$35,9,FALSE))</f>
        <v/>
      </c>
      <c r="AI260" s="629" t="str">
        <f>IF(AI259="","",VLOOKUP(AI259,'[1]シフト記号表（勤務時間帯）'!$C$6:$K$35,9,FALSE))</f>
        <v/>
      </c>
      <c r="AJ260" s="629" t="str">
        <f>IF(AJ259="","",VLOOKUP(AJ259,'[1]シフト記号表（勤務時間帯）'!$C$6:$K$35,9,FALSE))</f>
        <v/>
      </c>
      <c r="AK260" s="629" t="str">
        <f>IF(AK259="","",VLOOKUP(AK259,'[1]シフト記号表（勤務時間帯）'!$C$6:$K$35,9,FALSE))</f>
        <v/>
      </c>
      <c r="AL260" s="629" t="str">
        <f>IF(AL259="","",VLOOKUP(AL259,'[1]シフト記号表（勤務時間帯）'!$C$6:$K$35,9,FALSE))</f>
        <v/>
      </c>
      <c r="AM260" s="630" t="str">
        <f>IF(AM259="","",VLOOKUP(AM259,'[1]シフト記号表（勤務時間帯）'!$C$6:$K$35,9,FALSE))</f>
        <v/>
      </c>
      <c r="AN260" s="628" t="str">
        <f>IF(AN259="","",VLOOKUP(AN259,'[1]シフト記号表（勤務時間帯）'!$C$6:$K$35,9,FALSE))</f>
        <v/>
      </c>
      <c r="AO260" s="629" t="str">
        <f>IF(AO259="","",VLOOKUP(AO259,'[1]シフト記号表（勤務時間帯）'!$C$6:$K$35,9,FALSE))</f>
        <v/>
      </c>
      <c r="AP260" s="629" t="str">
        <f>IF(AP259="","",VLOOKUP(AP259,'[1]シフト記号表（勤務時間帯）'!$C$6:$K$35,9,FALSE))</f>
        <v/>
      </c>
      <c r="AQ260" s="629" t="str">
        <f>IF(AQ259="","",VLOOKUP(AQ259,'[1]シフト記号表（勤務時間帯）'!$C$6:$K$35,9,FALSE))</f>
        <v/>
      </c>
      <c r="AR260" s="629" t="str">
        <f>IF(AR259="","",VLOOKUP(AR259,'[1]シフト記号表（勤務時間帯）'!$C$6:$K$35,9,FALSE))</f>
        <v/>
      </c>
      <c r="AS260" s="629" t="str">
        <f>IF(AS259="","",VLOOKUP(AS259,'[1]シフト記号表（勤務時間帯）'!$C$6:$K$35,9,FALSE))</f>
        <v/>
      </c>
      <c r="AT260" s="630" t="str">
        <f>IF(AT259="","",VLOOKUP(AT259,'[1]シフト記号表（勤務時間帯）'!$C$6:$K$35,9,FALSE))</f>
        <v/>
      </c>
      <c r="AU260" s="628" t="str">
        <f>IF(AU259="","",VLOOKUP(AU259,'[1]シフト記号表（勤務時間帯）'!$C$6:$K$35,9,FALSE))</f>
        <v/>
      </c>
      <c r="AV260" s="629" t="str">
        <f>IF(AV259="","",VLOOKUP(AV259,'[1]シフト記号表（勤務時間帯）'!$C$6:$K$35,9,FALSE))</f>
        <v/>
      </c>
      <c r="AW260" s="629" t="str">
        <f>IF(AW259="","",VLOOKUP(AW259,'[1]シフト記号表（勤務時間帯）'!$C$6:$K$35,9,FALSE))</f>
        <v/>
      </c>
      <c r="AX260" s="1820">
        <f>IF($BB$3="４週",SUM(S260:AT260),IF($BB$3="暦月",SUM(S260:AW260),""))</f>
        <v>0</v>
      </c>
      <c r="AY260" s="1821"/>
      <c r="AZ260" s="1822">
        <f>IF($BB$3="４週",AX260/4,IF($BB$3="暦月",'勤務体制（100名）'!AX260/('勤務体制（100名）'!$BB$8/7),""))</f>
        <v>0</v>
      </c>
      <c r="BA260" s="1823"/>
      <c r="BB260" s="1877"/>
      <c r="BC260" s="1772"/>
      <c r="BD260" s="1772"/>
      <c r="BE260" s="1772"/>
      <c r="BF260" s="1773"/>
    </row>
    <row r="261" spans="2:58" ht="20.25" customHeight="1" x14ac:dyDescent="0.2">
      <c r="B261" s="1750"/>
      <c r="C261" s="1859"/>
      <c r="D261" s="1860"/>
      <c r="E261" s="1861"/>
      <c r="F261" s="693">
        <f>C259</f>
        <v>0</v>
      </c>
      <c r="G261" s="1835"/>
      <c r="H261" s="1765"/>
      <c r="I261" s="1766"/>
      <c r="J261" s="1766"/>
      <c r="K261" s="1767"/>
      <c r="L261" s="1840"/>
      <c r="M261" s="1841"/>
      <c r="N261" s="1841"/>
      <c r="O261" s="1842"/>
      <c r="P261" s="1824" t="s">
        <v>1137</v>
      </c>
      <c r="Q261" s="1825"/>
      <c r="R261" s="1826"/>
      <c r="S261" s="632" t="str">
        <f>IF(S259="","",VLOOKUP(S259,'[1]シフト記号表（勤務時間帯）'!$C$6:$U$35,19,FALSE))</f>
        <v/>
      </c>
      <c r="T261" s="633" t="str">
        <f>IF(T259="","",VLOOKUP(T259,'[1]シフト記号表（勤務時間帯）'!$C$6:$U$35,19,FALSE))</f>
        <v/>
      </c>
      <c r="U261" s="633" t="str">
        <f>IF(U259="","",VLOOKUP(U259,'[1]シフト記号表（勤務時間帯）'!$C$6:$U$35,19,FALSE))</f>
        <v/>
      </c>
      <c r="V261" s="633" t="str">
        <f>IF(V259="","",VLOOKUP(V259,'[1]シフト記号表（勤務時間帯）'!$C$6:$U$35,19,FALSE))</f>
        <v/>
      </c>
      <c r="W261" s="633" t="str">
        <f>IF(W259="","",VLOOKUP(W259,'[1]シフト記号表（勤務時間帯）'!$C$6:$U$35,19,FALSE))</f>
        <v/>
      </c>
      <c r="X261" s="633" t="str">
        <f>IF(X259="","",VLOOKUP(X259,'[1]シフト記号表（勤務時間帯）'!$C$6:$U$35,19,FALSE))</f>
        <v/>
      </c>
      <c r="Y261" s="634" t="str">
        <f>IF(Y259="","",VLOOKUP(Y259,'[1]シフト記号表（勤務時間帯）'!$C$6:$U$35,19,FALSE))</f>
        <v/>
      </c>
      <c r="Z261" s="632" t="str">
        <f>IF(Z259="","",VLOOKUP(Z259,'[1]シフト記号表（勤務時間帯）'!$C$6:$U$35,19,FALSE))</f>
        <v/>
      </c>
      <c r="AA261" s="633" t="str">
        <f>IF(AA259="","",VLOOKUP(AA259,'[1]シフト記号表（勤務時間帯）'!$C$6:$U$35,19,FALSE))</f>
        <v/>
      </c>
      <c r="AB261" s="633" t="str">
        <f>IF(AB259="","",VLOOKUP(AB259,'[1]シフト記号表（勤務時間帯）'!$C$6:$U$35,19,FALSE))</f>
        <v/>
      </c>
      <c r="AC261" s="633" t="str">
        <f>IF(AC259="","",VLOOKUP(AC259,'[1]シフト記号表（勤務時間帯）'!$C$6:$U$35,19,FALSE))</f>
        <v/>
      </c>
      <c r="AD261" s="633" t="str">
        <f>IF(AD259="","",VLOOKUP(AD259,'[1]シフト記号表（勤務時間帯）'!$C$6:$U$35,19,FALSE))</f>
        <v/>
      </c>
      <c r="AE261" s="633" t="str">
        <f>IF(AE259="","",VLOOKUP(AE259,'[1]シフト記号表（勤務時間帯）'!$C$6:$U$35,19,FALSE))</f>
        <v/>
      </c>
      <c r="AF261" s="634" t="str">
        <f>IF(AF259="","",VLOOKUP(AF259,'[1]シフト記号表（勤務時間帯）'!$C$6:$U$35,19,FALSE))</f>
        <v/>
      </c>
      <c r="AG261" s="632" t="str">
        <f>IF(AG259="","",VLOOKUP(AG259,'[1]シフト記号表（勤務時間帯）'!$C$6:$U$35,19,FALSE))</f>
        <v/>
      </c>
      <c r="AH261" s="633" t="str">
        <f>IF(AH259="","",VLOOKUP(AH259,'[1]シフト記号表（勤務時間帯）'!$C$6:$U$35,19,FALSE))</f>
        <v/>
      </c>
      <c r="AI261" s="633" t="str">
        <f>IF(AI259="","",VLOOKUP(AI259,'[1]シフト記号表（勤務時間帯）'!$C$6:$U$35,19,FALSE))</f>
        <v/>
      </c>
      <c r="AJ261" s="633" t="str">
        <f>IF(AJ259="","",VLOOKUP(AJ259,'[1]シフト記号表（勤務時間帯）'!$C$6:$U$35,19,FALSE))</f>
        <v/>
      </c>
      <c r="AK261" s="633" t="str">
        <f>IF(AK259="","",VLOOKUP(AK259,'[1]シフト記号表（勤務時間帯）'!$C$6:$U$35,19,FALSE))</f>
        <v/>
      </c>
      <c r="AL261" s="633" t="str">
        <f>IF(AL259="","",VLOOKUP(AL259,'[1]シフト記号表（勤務時間帯）'!$C$6:$U$35,19,FALSE))</f>
        <v/>
      </c>
      <c r="AM261" s="634" t="str">
        <f>IF(AM259="","",VLOOKUP(AM259,'[1]シフト記号表（勤務時間帯）'!$C$6:$U$35,19,FALSE))</f>
        <v/>
      </c>
      <c r="AN261" s="632" t="str">
        <f>IF(AN259="","",VLOOKUP(AN259,'[1]シフト記号表（勤務時間帯）'!$C$6:$U$35,19,FALSE))</f>
        <v/>
      </c>
      <c r="AO261" s="633" t="str">
        <f>IF(AO259="","",VLOOKUP(AO259,'[1]シフト記号表（勤務時間帯）'!$C$6:$U$35,19,FALSE))</f>
        <v/>
      </c>
      <c r="AP261" s="633" t="str">
        <f>IF(AP259="","",VLOOKUP(AP259,'[1]シフト記号表（勤務時間帯）'!$C$6:$U$35,19,FALSE))</f>
        <v/>
      </c>
      <c r="AQ261" s="633" t="str">
        <f>IF(AQ259="","",VLOOKUP(AQ259,'[1]シフト記号表（勤務時間帯）'!$C$6:$U$35,19,FALSE))</f>
        <v/>
      </c>
      <c r="AR261" s="633" t="str">
        <f>IF(AR259="","",VLOOKUP(AR259,'[1]シフト記号表（勤務時間帯）'!$C$6:$U$35,19,FALSE))</f>
        <v/>
      </c>
      <c r="AS261" s="633" t="str">
        <f>IF(AS259="","",VLOOKUP(AS259,'[1]シフト記号表（勤務時間帯）'!$C$6:$U$35,19,FALSE))</f>
        <v/>
      </c>
      <c r="AT261" s="634" t="str">
        <f>IF(AT259="","",VLOOKUP(AT259,'[1]シフト記号表（勤務時間帯）'!$C$6:$U$35,19,FALSE))</f>
        <v/>
      </c>
      <c r="AU261" s="632" t="str">
        <f>IF(AU259="","",VLOOKUP(AU259,'[1]シフト記号表（勤務時間帯）'!$C$6:$U$35,19,FALSE))</f>
        <v/>
      </c>
      <c r="AV261" s="633" t="str">
        <f>IF(AV259="","",VLOOKUP(AV259,'[1]シフト記号表（勤務時間帯）'!$C$6:$U$35,19,FALSE))</f>
        <v/>
      </c>
      <c r="AW261" s="633" t="str">
        <f>IF(AW259="","",VLOOKUP(AW259,'[1]シフト記号表（勤務時間帯）'!$C$6:$U$35,19,FALSE))</f>
        <v/>
      </c>
      <c r="AX261" s="1827">
        <f>IF($BB$3="４週",SUM(S261:AT261),IF($BB$3="暦月",SUM(S261:AW261),""))</f>
        <v>0</v>
      </c>
      <c r="AY261" s="1828"/>
      <c r="AZ261" s="1829">
        <f>IF($BB$3="４週",AX261/4,IF($BB$3="暦月",'勤務体制（100名）'!AX261/('勤務体制（100名）'!$BB$8/7),""))</f>
        <v>0</v>
      </c>
      <c r="BA261" s="1830"/>
      <c r="BB261" s="1878"/>
      <c r="BC261" s="1841"/>
      <c r="BD261" s="1841"/>
      <c r="BE261" s="1841"/>
      <c r="BF261" s="1842"/>
    </row>
    <row r="262" spans="2:58" ht="20.25" customHeight="1" x14ac:dyDescent="0.2">
      <c r="B262" s="1750">
        <f>B259+1</f>
        <v>81</v>
      </c>
      <c r="C262" s="1853"/>
      <c r="D262" s="1854"/>
      <c r="E262" s="1855"/>
      <c r="F262" s="635"/>
      <c r="G262" s="1834"/>
      <c r="H262" s="1836"/>
      <c r="I262" s="1766"/>
      <c r="J262" s="1766"/>
      <c r="K262" s="1767"/>
      <c r="L262" s="1837"/>
      <c r="M262" s="1838"/>
      <c r="N262" s="1838"/>
      <c r="O262" s="1839"/>
      <c r="P262" s="1843" t="s">
        <v>1135</v>
      </c>
      <c r="Q262" s="1844"/>
      <c r="R262" s="1845"/>
      <c r="S262" s="690"/>
      <c r="T262" s="691"/>
      <c r="U262" s="691"/>
      <c r="V262" s="691"/>
      <c r="W262" s="691"/>
      <c r="X262" s="691"/>
      <c r="Y262" s="692"/>
      <c r="Z262" s="690"/>
      <c r="AA262" s="691"/>
      <c r="AB262" s="691"/>
      <c r="AC262" s="691"/>
      <c r="AD262" s="691"/>
      <c r="AE262" s="691"/>
      <c r="AF262" s="692"/>
      <c r="AG262" s="690"/>
      <c r="AH262" s="691"/>
      <c r="AI262" s="691"/>
      <c r="AJ262" s="691"/>
      <c r="AK262" s="691"/>
      <c r="AL262" s="691"/>
      <c r="AM262" s="692"/>
      <c r="AN262" s="690"/>
      <c r="AO262" s="691"/>
      <c r="AP262" s="691"/>
      <c r="AQ262" s="691"/>
      <c r="AR262" s="691"/>
      <c r="AS262" s="691"/>
      <c r="AT262" s="692"/>
      <c r="AU262" s="690"/>
      <c r="AV262" s="691"/>
      <c r="AW262" s="691"/>
      <c r="AX262" s="1915"/>
      <c r="AY262" s="1916"/>
      <c r="AZ262" s="1917"/>
      <c r="BA262" s="1918"/>
      <c r="BB262" s="1876"/>
      <c r="BC262" s="1838"/>
      <c r="BD262" s="1838"/>
      <c r="BE262" s="1838"/>
      <c r="BF262" s="1839"/>
    </row>
    <row r="263" spans="2:58" ht="20.25" customHeight="1" x14ac:dyDescent="0.2">
      <c r="B263" s="1750"/>
      <c r="C263" s="1856"/>
      <c r="D263" s="1857"/>
      <c r="E263" s="1858"/>
      <c r="F263" s="627"/>
      <c r="G263" s="1761"/>
      <c r="H263" s="1765"/>
      <c r="I263" s="1766"/>
      <c r="J263" s="1766"/>
      <c r="K263" s="1767"/>
      <c r="L263" s="1771"/>
      <c r="M263" s="1772"/>
      <c r="N263" s="1772"/>
      <c r="O263" s="1773"/>
      <c r="P263" s="1817" t="s">
        <v>1136</v>
      </c>
      <c r="Q263" s="1818"/>
      <c r="R263" s="1819"/>
      <c r="S263" s="628" t="str">
        <f>IF(S262="","",VLOOKUP(S262,'[1]シフト記号表（勤務時間帯）'!$C$6:$K$35,9,FALSE))</f>
        <v/>
      </c>
      <c r="T263" s="629" t="str">
        <f>IF(T262="","",VLOOKUP(T262,'[1]シフト記号表（勤務時間帯）'!$C$6:$K$35,9,FALSE))</f>
        <v/>
      </c>
      <c r="U263" s="629" t="str">
        <f>IF(U262="","",VLOOKUP(U262,'[1]シフト記号表（勤務時間帯）'!$C$6:$K$35,9,FALSE))</f>
        <v/>
      </c>
      <c r="V263" s="629" t="str">
        <f>IF(V262="","",VLOOKUP(V262,'[1]シフト記号表（勤務時間帯）'!$C$6:$K$35,9,FALSE))</f>
        <v/>
      </c>
      <c r="W263" s="629" t="str">
        <f>IF(W262="","",VLOOKUP(W262,'[1]シフト記号表（勤務時間帯）'!$C$6:$K$35,9,FALSE))</f>
        <v/>
      </c>
      <c r="X263" s="629" t="str">
        <f>IF(X262="","",VLOOKUP(X262,'[1]シフト記号表（勤務時間帯）'!$C$6:$K$35,9,FALSE))</f>
        <v/>
      </c>
      <c r="Y263" s="630" t="str">
        <f>IF(Y262="","",VLOOKUP(Y262,'[1]シフト記号表（勤務時間帯）'!$C$6:$K$35,9,FALSE))</f>
        <v/>
      </c>
      <c r="Z263" s="628" t="str">
        <f>IF(Z262="","",VLOOKUP(Z262,'[1]シフト記号表（勤務時間帯）'!$C$6:$K$35,9,FALSE))</f>
        <v/>
      </c>
      <c r="AA263" s="629" t="str">
        <f>IF(AA262="","",VLOOKUP(AA262,'[1]シフト記号表（勤務時間帯）'!$C$6:$K$35,9,FALSE))</f>
        <v/>
      </c>
      <c r="AB263" s="629" t="str">
        <f>IF(AB262="","",VLOOKUP(AB262,'[1]シフト記号表（勤務時間帯）'!$C$6:$K$35,9,FALSE))</f>
        <v/>
      </c>
      <c r="AC263" s="629" t="str">
        <f>IF(AC262="","",VLOOKUP(AC262,'[1]シフト記号表（勤務時間帯）'!$C$6:$K$35,9,FALSE))</f>
        <v/>
      </c>
      <c r="AD263" s="629" t="str">
        <f>IF(AD262="","",VLOOKUP(AD262,'[1]シフト記号表（勤務時間帯）'!$C$6:$K$35,9,FALSE))</f>
        <v/>
      </c>
      <c r="AE263" s="629" t="str">
        <f>IF(AE262="","",VLOOKUP(AE262,'[1]シフト記号表（勤務時間帯）'!$C$6:$K$35,9,FALSE))</f>
        <v/>
      </c>
      <c r="AF263" s="630" t="str">
        <f>IF(AF262="","",VLOOKUP(AF262,'[1]シフト記号表（勤務時間帯）'!$C$6:$K$35,9,FALSE))</f>
        <v/>
      </c>
      <c r="AG263" s="628" t="str">
        <f>IF(AG262="","",VLOOKUP(AG262,'[1]シフト記号表（勤務時間帯）'!$C$6:$K$35,9,FALSE))</f>
        <v/>
      </c>
      <c r="AH263" s="629" t="str">
        <f>IF(AH262="","",VLOOKUP(AH262,'[1]シフト記号表（勤務時間帯）'!$C$6:$K$35,9,FALSE))</f>
        <v/>
      </c>
      <c r="AI263" s="629" t="str">
        <f>IF(AI262="","",VLOOKUP(AI262,'[1]シフト記号表（勤務時間帯）'!$C$6:$K$35,9,FALSE))</f>
        <v/>
      </c>
      <c r="AJ263" s="629" t="str">
        <f>IF(AJ262="","",VLOOKUP(AJ262,'[1]シフト記号表（勤務時間帯）'!$C$6:$K$35,9,FALSE))</f>
        <v/>
      </c>
      <c r="AK263" s="629" t="str">
        <f>IF(AK262="","",VLOOKUP(AK262,'[1]シフト記号表（勤務時間帯）'!$C$6:$K$35,9,FALSE))</f>
        <v/>
      </c>
      <c r="AL263" s="629" t="str">
        <f>IF(AL262="","",VLOOKUP(AL262,'[1]シフト記号表（勤務時間帯）'!$C$6:$K$35,9,FALSE))</f>
        <v/>
      </c>
      <c r="AM263" s="630" t="str">
        <f>IF(AM262="","",VLOOKUP(AM262,'[1]シフト記号表（勤務時間帯）'!$C$6:$K$35,9,FALSE))</f>
        <v/>
      </c>
      <c r="AN263" s="628" t="str">
        <f>IF(AN262="","",VLOOKUP(AN262,'[1]シフト記号表（勤務時間帯）'!$C$6:$K$35,9,FALSE))</f>
        <v/>
      </c>
      <c r="AO263" s="629" t="str">
        <f>IF(AO262="","",VLOOKUP(AO262,'[1]シフト記号表（勤務時間帯）'!$C$6:$K$35,9,FALSE))</f>
        <v/>
      </c>
      <c r="AP263" s="629" t="str">
        <f>IF(AP262="","",VLOOKUP(AP262,'[1]シフト記号表（勤務時間帯）'!$C$6:$K$35,9,FALSE))</f>
        <v/>
      </c>
      <c r="AQ263" s="629" t="str">
        <f>IF(AQ262="","",VLOOKUP(AQ262,'[1]シフト記号表（勤務時間帯）'!$C$6:$K$35,9,FALSE))</f>
        <v/>
      </c>
      <c r="AR263" s="629" t="str">
        <f>IF(AR262="","",VLOOKUP(AR262,'[1]シフト記号表（勤務時間帯）'!$C$6:$K$35,9,FALSE))</f>
        <v/>
      </c>
      <c r="AS263" s="629" t="str">
        <f>IF(AS262="","",VLOOKUP(AS262,'[1]シフト記号表（勤務時間帯）'!$C$6:$K$35,9,FALSE))</f>
        <v/>
      </c>
      <c r="AT263" s="630" t="str">
        <f>IF(AT262="","",VLOOKUP(AT262,'[1]シフト記号表（勤務時間帯）'!$C$6:$K$35,9,FALSE))</f>
        <v/>
      </c>
      <c r="AU263" s="628" t="str">
        <f>IF(AU262="","",VLOOKUP(AU262,'[1]シフト記号表（勤務時間帯）'!$C$6:$K$35,9,FALSE))</f>
        <v/>
      </c>
      <c r="AV263" s="629" t="str">
        <f>IF(AV262="","",VLOOKUP(AV262,'[1]シフト記号表（勤務時間帯）'!$C$6:$K$35,9,FALSE))</f>
        <v/>
      </c>
      <c r="AW263" s="629" t="str">
        <f>IF(AW262="","",VLOOKUP(AW262,'[1]シフト記号表（勤務時間帯）'!$C$6:$K$35,9,FALSE))</f>
        <v/>
      </c>
      <c r="AX263" s="1820">
        <f>IF($BB$3="４週",SUM(S263:AT263),IF($BB$3="暦月",SUM(S263:AW263),""))</f>
        <v>0</v>
      </c>
      <c r="AY263" s="1821"/>
      <c r="AZ263" s="1822">
        <f>IF($BB$3="４週",AX263/4,IF($BB$3="暦月",'勤務体制（100名）'!AX263/('勤務体制（100名）'!$BB$8/7),""))</f>
        <v>0</v>
      </c>
      <c r="BA263" s="1823"/>
      <c r="BB263" s="1877"/>
      <c r="BC263" s="1772"/>
      <c r="BD263" s="1772"/>
      <c r="BE263" s="1772"/>
      <c r="BF263" s="1773"/>
    </row>
    <row r="264" spans="2:58" ht="20.25" customHeight="1" x14ac:dyDescent="0.2">
      <c r="B264" s="1750"/>
      <c r="C264" s="1859"/>
      <c r="D264" s="1860"/>
      <c r="E264" s="1861"/>
      <c r="F264" s="693">
        <f>C262</f>
        <v>0</v>
      </c>
      <c r="G264" s="1835"/>
      <c r="H264" s="1765"/>
      <c r="I264" s="1766"/>
      <c r="J264" s="1766"/>
      <c r="K264" s="1767"/>
      <c r="L264" s="1840"/>
      <c r="M264" s="1841"/>
      <c r="N264" s="1841"/>
      <c r="O264" s="1842"/>
      <c r="P264" s="1824" t="s">
        <v>1137</v>
      </c>
      <c r="Q264" s="1825"/>
      <c r="R264" s="1826"/>
      <c r="S264" s="632" t="str">
        <f>IF(S262="","",VLOOKUP(S262,'[1]シフト記号表（勤務時間帯）'!$C$6:$U$35,19,FALSE))</f>
        <v/>
      </c>
      <c r="T264" s="633" t="str">
        <f>IF(T262="","",VLOOKUP(T262,'[1]シフト記号表（勤務時間帯）'!$C$6:$U$35,19,FALSE))</f>
        <v/>
      </c>
      <c r="U264" s="633" t="str">
        <f>IF(U262="","",VLOOKUP(U262,'[1]シフト記号表（勤務時間帯）'!$C$6:$U$35,19,FALSE))</f>
        <v/>
      </c>
      <c r="V264" s="633" t="str">
        <f>IF(V262="","",VLOOKUP(V262,'[1]シフト記号表（勤務時間帯）'!$C$6:$U$35,19,FALSE))</f>
        <v/>
      </c>
      <c r="W264" s="633" t="str">
        <f>IF(W262="","",VLOOKUP(W262,'[1]シフト記号表（勤務時間帯）'!$C$6:$U$35,19,FALSE))</f>
        <v/>
      </c>
      <c r="X264" s="633" t="str">
        <f>IF(X262="","",VLOOKUP(X262,'[1]シフト記号表（勤務時間帯）'!$C$6:$U$35,19,FALSE))</f>
        <v/>
      </c>
      <c r="Y264" s="634" t="str">
        <f>IF(Y262="","",VLOOKUP(Y262,'[1]シフト記号表（勤務時間帯）'!$C$6:$U$35,19,FALSE))</f>
        <v/>
      </c>
      <c r="Z264" s="632" t="str">
        <f>IF(Z262="","",VLOOKUP(Z262,'[1]シフト記号表（勤務時間帯）'!$C$6:$U$35,19,FALSE))</f>
        <v/>
      </c>
      <c r="AA264" s="633" t="str">
        <f>IF(AA262="","",VLOOKUP(AA262,'[1]シフト記号表（勤務時間帯）'!$C$6:$U$35,19,FALSE))</f>
        <v/>
      </c>
      <c r="AB264" s="633" t="str">
        <f>IF(AB262="","",VLOOKUP(AB262,'[1]シフト記号表（勤務時間帯）'!$C$6:$U$35,19,FALSE))</f>
        <v/>
      </c>
      <c r="AC264" s="633" t="str">
        <f>IF(AC262="","",VLOOKUP(AC262,'[1]シフト記号表（勤務時間帯）'!$C$6:$U$35,19,FALSE))</f>
        <v/>
      </c>
      <c r="AD264" s="633" t="str">
        <f>IF(AD262="","",VLOOKUP(AD262,'[1]シフト記号表（勤務時間帯）'!$C$6:$U$35,19,FALSE))</f>
        <v/>
      </c>
      <c r="AE264" s="633" t="str">
        <f>IF(AE262="","",VLOOKUP(AE262,'[1]シフト記号表（勤務時間帯）'!$C$6:$U$35,19,FALSE))</f>
        <v/>
      </c>
      <c r="AF264" s="634" t="str">
        <f>IF(AF262="","",VLOOKUP(AF262,'[1]シフト記号表（勤務時間帯）'!$C$6:$U$35,19,FALSE))</f>
        <v/>
      </c>
      <c r="AG264" s="632" t="str">
        <f>IF(AG262="","",VLOOKUP(AG262,'[1]シフト記号表（勤務時間帯）'!$C$6:$U$35,19,FALSE))</f>
        <v/>
      </c>
      <c r="AH264" s="633" t="str">
        <f>IF(AH262="","",VLOOKUP(AH262,'[1]シフト記号表（勤務時間帯）'!$C$6:$U$35,19,FALSE))</f>
        <v/>
      </c>
      <c r="AI264" s="633" t="str">
        <f>IF(AI262="","",VLOOKUP(AI262,'[1]シフト記号表（勤務時間帯）'!$C$6:$U$35,19,FALSE))</f>
        <v/>
      </c>
      <c r="AJ264" s="633" t="str">
        <f>IF(AJ262="","",VLOOKUP(AJ262,'[1]シフト記号表（勤務時間帯）'!$C$6:$U$35,19,FALSE))</f>
        <v/>
      </c>
      <c r="AK264" s="633" t="str">
        <f>IF(AK262="","",VLOOKUP(AK262,'[1]シフト記号表（勤務時間帯）'!$C$6:$U$35,19,FALSE))</f>
        <v/>
      </c>
      <c r="AL264" s="633" t="str">
        <f>IF(AL262="","",VLOOKUP(AL262,'[1]シフト記号表（勤務時間帯）'!$C$6:$U$35,19,FALSE))</f>
        <v/>
      </c>
      <c r="AM264" s="634" t="str">
        <f>IF(AM262="","",VLOOKUP(AM262,'[1]シフト記号表（勤務時間帯）'!$C$6:$U$35,19,FALSE))</f>
        <v/>
      </c>
      <c r="AN264" s="632" t="str">
        <f>IF(AN262="","",VLOOKUP(AN262,'[1]シフト記号表（勤務時間帯）'!$C$6:$U$35,19,FALSE))</f>
        <v/>
      </c>
      <c r="AO264" s="633" t="str">
        <f>IF(AO262="","",VLOOKUP(AO262,'[1]シフト記号表（勤務時間帯）'!$C$6:$U$35,19,FALSE))</f>
        <v/>
      </c>
      <c r="AP264" s="633" t="str">
        <f>IF(AP262="","",VLOOKUP(AP262,'[1]シフト記号表（勤務時間帯）'!$C$6:$U$35,19,FALSE))</f>
        <v/>
      </c>
      <c r="AQ264" s="633" t="str">
        <f>IF(AQ262="","",VLOOKUP(AQ262,'[1]シフト記号表（勤務時間帯）'!$C$6:$U$35,19,FALSE))</f>
        <v/>
      </c>
      <c r="AR264" s="633" t="str">
        <f>IF(AR262="","",VLOOKUP(AR262,'[1]シフト記号表（勤務時間帯）'!$C$6:$U$35,19,FALSE))</f>
        <v/>
      </c>
      <c r="AS264" s="633" t="str">
        <f>IF(AS262="","",VLOOKUP(AS262,'[1]シフト記号表（勤務時間帯）'!$C$6:$U$35,19,FALSE))</f>
        <v/>
      </c>
      <c r="AT264" s="634" t="str">
        <f>IF(AT262="","",VLOOKUP(AT262,'[1]シフト記号表（勤務時間帯）'!$C$6:$U$35,19,FALSE))</f>
        <v/>
      </c>
      <c r="AU264" s="632" t="str">
        <f>IF(AU262="","",VLOOKUP(AU262,'[1]シフト記号表（勤務時間帯）'!$C$6:$U$35,19,FALSE))</f>
        <v/>
      </c>
      <c r="AV264" s="633" t="str">
        <f>IF(AV262="","",VLOOKUP(AV262,'[1]シフト記号表（勤務時間帯）'!$C$6:$U$35,19,FALSE))</f>
        <v/>
      </c>
      <c r="AW264" s="633" t="str">
        <f>IF(AW262="","",VLOOKUP(AW262,'[1]シフト記号表（勤務時間帯）'!$C$6:$U$35,19,FALSE))</f>
        <v/>
      </c>
      <c r="AX264" s="1827">
        <f>IF($BB$3="４週",SUM(S264:AT264),IF($BB$3="暦月",SUM(S264:AW264),""))</f>
        <v>0</v>
      </c>
      <c r="AY264" s="1828"/>
      <c r="AZ264" s="1829">
        <f>IF($BB$3="４週",AX264/4,IF($BB$3="暦月",'勤務体制（100名）'!AX264/('勤務体制（100名）'!$BB$8/7),""))</f>
        <v>0</v>
      </c>
      <c r="BA264" s="1830"/>
      <c r="BB264" s="1878"/>
      <c r="BC264" s="1841"/>
      <c r="BD264" s="1841"/>
      <c r="BE264" s="1841"/>
      <c r="BF264" s="1842"/>
    </row>
    <row r="265" spans="2:58" ht="20.25" customHeight="1" x14ac:dyDescent="0.2">
      <c r="B265" s="1750">
        <f>B262+1</f>
        <v>82</v>
      </c>
      <c r="C265" s="1853"/>
      <c r="D265" s="1854"/>
      <c r="E265" s="1855"/>
      <c r="F265" s="635"/>
      <c r="G265" s="1834"/>
      <c r="H265" s="1836"/>
      <c r="I265" s="1766"/>
      <c r="J265" s="1766"/>
      <c r="K265" s="1767"/>
      <c r="L265" s="1837"/>
      <c r="M265" s="1838"/>
      <c r="N265" s="1838"/>
      <c r="O265" s="1839"/>
      <c r="P265" s="1843" t="s">
        <v>1135</v>
      </c>
      <c r="Q265" s="1844"/>
      <c r="R265" s="1845"/>
      <c r="S265" s="690"/>
      <c r="T265" s="691"/>
      <c r="U265" s="691"/>
      <c r="V265" s="691"/>
      <c r="W265" s="691"/>
      <c r="X265" s="691"/>
      <c r="Y265" s="692"/>
      <c r="Z265" s="690"/>
      <c r="AA265" s="691"/>
      <c r="AB265" s="691"/>
      <c r="AC265" s="691"/>
      <c r="AD265" s="691"/>
      <c r="AE265" s="691"/>
      <c r="AF265" s="692"/>
      <c r="AG265" s="690"/>
      <c r="AH265" s="691"/>
      <c r="AI265" s="691"/>
      <c r="AJ265" s="691"/>
      <c r="AK265" s="691"/>
      <c r="AL265" s="691"/>
      <c r="AM265" s="692"/>
      <c r="AN265" s="690"/>
      <c r="AO265" s="691"/>
      <c r="AP265" s="691"/>
      <c r="AQ265" s="691"/>
      <c r="AR265" s="691"/>
      <c r="AS265" s="691"/>
      <c r="AT265" s="692"/>
      <c r="AU265" s="690"/>
      <c r="AV265" s="691"/>
      <c r="AW265" s="691"/>
      <c r="AX265" s="1915"/>
      <c r="AY265" s="1916"/>
      <c r="AZ265" s="1917"/>
      <c r="BA265" s="1918"/>
      <c r="BB265" s="1876"/>
      <c r="BC265" s="1838"/>
      <c r="BD265" s="1838"/>
      <c r="BE265" s="1838"/>
      <c r="BF265" s="1839"/>
    </row>
    <row r="266" spans="2:58" ht="20.25" customHeight="1" x14ac:dyDescent="0.2">
      <c r="B266" s="1750"/>
      <c r="C266" s="1856"/>
      <c r="D266" s="1857"/>
      <c r="E266" s="1858"/>
      <c r="F266" s="627"/>
      <c r="G266" s="1761"/>
      <c r="H266" s="1765"/>
      <c r="I266" s="1766"/>
      <c r="J266" s="1766"/>
      <c r="K266" s="1767"/>
      <c r="L266" s="1771"/>
      <c r="M266" s="1772"/>
      <c r="N266" s="1772"/>
      <c r="O266" s="1773"/>
      <c r="P266" s="1817" t="s">
        <v>1136</v>
      </c>
      <c r="Q266" s="1818"/>
      <c r="R266" s="1819"/>
      <c r="S266" s="628" t="str">
        <f>IF(S265="","",VLOOKUP(S265,'[1]シフト記号表（勤務時間帯）'!$C$6:$K$35,9,FALSE))</f>
        <v/>
      </c>
      <c r="T266" s="629" t="str">
        <f>IF(T265="","",VLOOKUP(T265,'[1]シフト記号表（勤務時間帯）'!$C$6:$K$35,9,FALSE))</f>
        <v/>
      </c>
      <c r="U266" s="629" t="str">
        <f>IF(U265="","",VLOOKUP(U265,'[1]シフト記号表（勤務時間帯）'!$C$6:$K$35,9,FALSE))</f>
        <v/>
      </c>
      <c r="V266" s="629" t="str">
        <f>IF(V265="","",VLOOKUP(V265,'[1]シフト記号表（勤務時間帯）'!$C$6:$K$35,9,FALSE))</f>
        <v/>
      </c>
      <c r="W266" s="629" t="str">
        <f>IF(W265="","",VLOOKUP(W265,'[1]シフト記号表（勤務時間帯）'!$C$6:$K$35,9,FALSE))</f>
        <v/>
      </c>
      <c r="X266" s="629" t="str">
        <f>IF(X265="","",VLOOKUP(X265,'[1]シフト記号表（勤務時間帯）'!$C$6:$K$35,9,FALSE))</f>
        <v/>
      </c>
      <c r="Y266" s="630" t="str">
        <f>IF(Y265="","",VLOOKUP(Y265,'[1]シフト記号表（勤務時間帯）'!$C$6:$K$35,9,FALSE))</f>
        <v/>
      </c>
      <c r="Z266" s="628" t="str">
        <f>IF(Z265="","",VLOOKUP(Z265,'[1]シフト記号表（勤務時間帯）'!$C$6:$K$35,9,FALSE))</f>
        <v/>
      </c>
      <c r="AA266" s="629" t="str">
        <f>IF(AA265="","",VLOOKUP(AA265,'[1]シフト記号表（勤務時間帯）'!$C$6:$K$35,9,FALSE))</f>
        <v/>
      </c>
      <c r="AB266" s="629" t="str">
        <f>IF(AB265="","",VLOOKUP(AB265,'[1]シフト記号表（勤務時間帯）'!$C$6:$K$35,9,FALSE))</f>
        <v/>
      </c>
      <c r="AC266" s="629" t="str">
        <f>IF(AC265="","",VLOOKUP(AC265,'[1]シフト記号表（勤務時間帯）'!$C$6:$K$35,9,FALSE))</f>
        <v/>
      </c>
      <c r="AD266" s="629" t="str">
        <f>IF(AD265="","",VLOOKUP(AD265,'[1]シフト記号表（勤務時間帯）'!$C$6:$K$35,9,FALSE))</f>
        <v/>
      </c>
      <c r="AE266" s="629" t="str">
        <f>IF(AE265="","",VLOOKUP(AE265,'[1]シフト記号表（勤務時間帯）'!$C$6:$K$35,9,FALSE))</f>
        <v/>
      </c>
      <c r="AF266" s="630" t="str">
        <f>IF(AF265="","",VLOOKUP(AF265,'[1]シフト記号表（勤務時間帯）'!$C$6:$K$35,9,FALSE))</f>
        <v/>
      </c>
      <c r="AG266" s="628" t="str">
        <f>IF(AG265="","",VLOOKUP(AG265,'[1]シフト記号表（勤務時間帯）'!$C$6:$K$35,9,FALSE))</f>
        <v/>
      </c>
      <c r="AH266" s="629" t="str">
        <f>IF(AH265="","",VLOOKUP(AH265,'[1]シフト記号表（勤務時間帯）'!$C$6:$K$35,9,FALSE))</f>
        <v/>
      </c>
      <c r="AI266" s="629" t="str">
        <f>IF(AI265="","",VLOOKUP(AI265,'[1]シフト記号表（勤務時間帯）'!$C$6:$K$35,9,FALSE))</f>
        <v/>
      </c>
      <c r="AJ266" s="629" t="str">
        <f>IF(AJ265="","",VLOOKUP(AJ265,'[1]シフト記号表（勤務時間帯）'!$C$6:$K$35,9,FALSE))</f>
        <v/>
      </c>
      <c r="AK266" s="629" t="str">
        <f>IF(AK265="","",VLOOKUP(AK265,'[1]シフト記号表（勤務時間帯）'!$C$6:$K$35,9,FALSE))</f>
        <v/>
      </c>
      <c r="AL266" s="629" t="str">
        <f>IF(AL265="","",VLOOKUP(AL265,'[1]シフト記号表（勤務時間帯）'!$C$6:$K$35,9,FALSE))</f>
        <v/>
      </c>
      <c r="AM266" s="630" t="str">
        <f>IF(AM265="","",VLOOKUP(AM265,'[1]シフト記号表（勤務時間帯）'!$C$6:$K$35,9,FALSE))</f>
        <v/>
      </c>
      <c r="AN266" s="628" t="str">
        <f>IF(AN265="","",VLOOKUP(AN265,'[1]シフト記号表（勤務時間帯）'!$C$6:$K$35,9,FALSE))</f>
        <v/>
      </c>
      <c r="AO266" s="629" t="str">
        <f>IF(AO265="","",VLOOKUP(AO265,'[1]シフト記号表（勤務時間帯）'!$C$6:$K$35,9,FALSE))</f>
        <v/>
      </c>
      <c r="AP266" s="629" t="str">
        <f>IF(AP265="","",VLOOKUP(AP265,'[1]シフト記号表（勤務時間帯）'!$C$6:$K$35,9,FALSE))</f>
        <v/>
      </c>
      <c r="AQ266" s="629" t="str">
        <f>IF(AQ265="","",VLOOKUP(AQ265,'[1]シフト記号表（勤務時間帯）'!$C$6:$K$35,9,FALSE))</f>
        <v/>
      </c>
      <c r="AR266" s="629" t="str">
        <f>IF(AR265="","",VLOOKUP(AR265,'[1]シフト記号表（勤務時間帯）'!$C$6:$K$35,9,FALSE))</f>
        <v/>
      </c>
      <c r="AS266" s="629" t="str">
        <f>IF(AS265="","",VLOOKUP(AS265,'[1]シフト記号表（勤務時間帯）'!$C$6:$K$35,9,FALSE))</f>
        <v/>
      </c>
      <c r="AT266" s="630" t="str">
        <f>IF(AT265="","",VLOOKUP(AT265,'[1]シフト記号表（勤務時間帯）'!$C$6:$K$35,9,FALSE))</f>
        <v/>
      </c>
      <c r="AU266" s="628" t="str">
        <f>IF(AU265="","",VLOOKUP(AU265,'[1]シフト記号表（勤務時間帯）'!$C$6:$K$35,9,FALSE))</f>
        <v/>
      </c>
      <c r="AV266" s="629" t="str">
        <f>IF(AV265="","",VLOOKUP(AV265,'[1]シフト記号表（勤務時間帯）'!$C$6:$K$35,9,FALSE))</f>
        <v/>
      </c>
      <c r="AW266" s="629" t="str">
        <f>IF(AW265="","",VLOOKUP(AW265,'[1]シフト記号表（勤務時間帯）'!$C$6:$K$35,9,FALSE))</f>
        <v/>
      </c>
      <c r="AX266" s="1820">
        <f>IF($BB$3="４週",SUM(S266:AT266),IF($BB$3="暦月",SUM(S266:AW266),""))</f>
        <v>0</v>
      </c>
      <c r="AY266" s="1821"/>
      <c r="AZ266" s="1822">
        <f>IF($BB$3="４週",AX266/4,IF($BB$3="暦月",'勤務体制（100名）'!AX266/('勤務体制（100名）'!$BB$8/7),""))</f>
        <v>0</v>
      </c>
      <c r="BA266" s="1823"/>
      <c r="BB266" s="1877"/>
      <c r="BC266" s="1772"/>
      <c r="BD266" s="1772"/>
      <c r="BE266" s="1772"/>
      <c r="BF266" s="1773"/>
    </row>
    <row r="267" spans="2:58" ht="20.25" customHeight="1" x14ac:dyDescent="0.2">
      <c r="B267" s="1750"/>
      <c r="C267" s="1859"/>
      <c r="D267" s="1860"/>
      <c r="E267" s="1861"/>
      <c r="F267" s="693">
        <f>C265</f>
        <v>0</v>
      </c>
      <c r="G267" s="1835"/>
      <c r="H267" s="1765"/>
      <c r="I267" s="1766"/>
      <c r="J267" s="1766"/>
      <c r="K267" s="1767"/>
      <c r="L267" s="1840"/>
      <c r="M267" s="1841"/>
      <c r="N267" s="1841"/>
      <c r="O267" s="1842"/>
      <c r="P267" s="1824" t="s">
        <v>1137</v>
      </c>
      <c r="Q267" s="1825"/>
      <c r="R267" s="1826"/>
      <c r="S267" s="632" t="str">
        <f>IF(S265="","",VLOOKUP(S265,'[1]シフト記号表（勤務時間帯）'!$C$6:$U$35,19,FALSE))</f>
        <v/>
      </c>
      <c r="T267" s="633" t="str">
        <f>IF(T265="","",VLOOKUP(T265,'[1]シフト記号表（勤務時間帯）'!$C$6:$U$35,19,FALSE))</f>
        <v/>
      </c>
      <c r="U267" s="633" t="str">
        <f>IF(U265="","",VLOOKUP(U265,'[1]シフト記号表（勤務時間帯）'!$C$6:$U$35,19,FALSE))</f>
        <v/>
      </c>
      <c r="V267" s="633" t="str">
        <f>IF(V265="","",VLOOKUP(V265,'[1]シフト記号表（勤務時間帯）'!$C$6:$U$35,19,FALSE))</f>
        <v/>
      </c>
      <c r="W267" s="633" t="str">
        <f>IF(W265="","",VLOOKUP(W265,'[1]シフト記号表（勤務時間帯）'!$C$6:$U$35,19,FALSE))</f>
        <v/>
      </c>
      <c r="X267" s="633" t="str">
        <f>IF(X265="","",VLOOKUP(X265,'[1]シフト記号表（勤務時間帯）'!$C$6:$U$35,19,FALSE))</f>
        <v/>
      </c>
      <c r="Y267" s="634" t="str">
        <f>IF(Y265="","",VLOOKUP(Y265,'[1]シフト記号表（勤務時間帯）'!$C$6:$U$35,19,FALSE))</f>
        <v/>
      </c>
      <c r="Z267" s="632" t="str">
        <f>IF(Z265="","",VLOOKUP(Z265,'[1]シフト記号表（勤務時間帯）'!$C$6:$U$35,19,FALSE))</f>
        <v/>
      </c>
      <c r="AA267" s="633" t="str">
        <f>IF(AA265="","",VLOOKUP(AA265,'[1]シフト記号表（勤務時間帯）'!$C$6:$U$35,19,FALSE))</f>
        <v/>
      </c>
      <c r="AB267" s="633" t="str">
        <f>IF(AB265="","",VLOOKUP(AB265,'[1]シフト記号表（勤務時間帯）'!$C$6:$U$35,19,FALSE))</f>
        <v/>
      </c>
      <c r="AC267" s="633" t="str">
        <f>IF(AC265="","",VLOOKUP(AC265,'[1]シフト記号表（勤務時間帯）'!$C$6:$U$35,19,FALSE))</f>
        <v/>
      </c>
      <c r="AD267" s="633" t="str">
        <f>IF(AD265="","",VLOOKUP(AD265,'[1]シフト記号表（勤務時間帯）'!$C$6:$U$35,19,FALSE))</f>
        <v/>
      </c>
      <c r="AE267" s="633" t="str">
        <f>IF(AE265="","",VLOOKUP(AE265,'[1]シフト記号表（勤務時間帯）'!$C$6:$U$35,19,FALSE))</f>
        <v/>
      </c>
      <c r="AF267" s="634" t="str">
        <f>IF(AF265="","",VLOOKUP(AF265,'[1]シフト記号表（勤務時間帯）'!$C$6:$U$35,19,FALSE))</f>
        <v/>
      </c>
      <c r="AG267" s="632" t="str">
        <f>IF(AG265="","",VLOOKUP(AG265,'[1]シフト記号表（勤務時間帯）'!$C$6:$U$35,19,FALSE))</f>
        <v/>
      </c>
      <c r="AH267" s="633" t="str">
        <f>IF(AH265="","",VLOOKUP(AH265,'[1]シフト記号表（勤務時間帯）'!$C$6:$U$35,19,FALSE))</f>
        <v/>
      </c>
      <c r="AI267" s="633" t="str">
        <f>IF(AI265="","",VLOOKUP(AI265,'[1]シフト記号表（勤務時間帯）'!$C$6:$U$35,19,FALSE))</f>
        <v/>
      </c>
      <c r="AJ267" s="633" t="str">
        <f>IF(AJ265="","",VLOOKUP(AJ265,'[1]シフト記号表（勤務時間帯）'!$C$6:$U$35,19,FALSE))</f>
        <v/>
      </c>
      <c r="AK267" s="633" t="str">
        <f>IF(AK265="","",VLOOKUP(AK265,'[1]シフト記号表（勤務時間帯）'!$C$6:$U$35,19,FALSE))</f>
        <v/>
      </c>
      <c r="AL267" s="633" t="str">
        <f>IF(AL265="","",VLOOKUP(AL265,'[1]シフト記号表（勤務時間帯）'!$C$6:$U$35,19,FALSE))</f>
        <v/>
      </c>
      <c r="AM267" s="634" t="str">
        <f>IF(AM265="","",VLOOKUP(AM265,'[1]シフト記号表（勤務時間帯）'!$C$6:$U$35,19,FALSE))</f>
        <v/>
      </c>
      <c r="AN267" s="632" t="str">
        <f>IF(AN265="","",VLOOKUP(AN265,'[1]シフト記号表（勤務時間帯）'!$C$6:$U$35,19,FALSE))</f>
        <v/>
      </c>
      <c r="AO267" s="633" t="str">
        <f>IF(AO265="","",VLOOKUP(AO265,'[1]シフト記号表（勤務時間帯）'!$C$6:$U$35,19,FALSE))</f>
        <v/>
      </c>
      <c r="AP267" s="633" t="str">
        <f>IF(AP265="","",VLOOKUP(AP265,'[1]シフト記号表（勤務時間帯）'!$C$6:$U$35,19,FALSE))</f>
        <v/>
      </c>
      <c r="AQ267" s="633" t="str">
        <f>IF(AQ265="","",VLOOKUP(AQ265,'[1]シフト記号表（勤務時間帯）'!$C$6:$U$35,19,FALSE))</f>
        <v/>
      </c>
      <c r="AR267" s="633" t="str">
        <f>IF(AR265="","",VLOOKUP(AR265,'[1]シフト記号表（勤務時間帯）'!$C$6:$U$35,19,FALSE))</f>
        <v/>
      </c>
      <c r="AS267" s="633" t="str">
        <f>IF(AS265="","",VLOOKUP(AS265,'[1]シフト記号表（勤務時間帯）'!$C$6:$U$35,19,FALSE))</f>
        <v/>
      </c>
      <c r="AT267" s="634" t="str">
        <f>IF(AT265="","",VLOOKUP(AT265,'[1]シフト記号表（勤務時間帯）'!$C$6:$U$35,19,FALSE))</f>
        <v/>
      </c>
      <c r="AU267" s="632" t="str">
        <f>IF(AU265="","",VLOOKUP(AU265,'[1]シフト記号表（勤務時間帯）'!$C$6:$U$35,19,FALSE))</f>
        <v/>
      </c>
      <c r="AV267" s="633" t="str">
        <f>IF(AV265="","",VLOOKUP(AV265,'[1]シフト記号表（勤務時間帯）'!$C$6:$U$35,19,FALSE))</f>
        <v/>
      </c>
      <c r="AW267" s="633" t="str">
        <f>IF(AW265="","",VLOOKUP(AW265,'[1]シフト記号表（勤務時間帯）'!$C$6:$U$35,19,FALSE))</f>
        <v/>
      </c>
      <c r="AX267" s="1827">
        <f>IF($BB$3="４週",SUM(S267:AT267),IF($BB$3="暦月",SUM(S267:AW267),""))</f>
        <v>0</v>
      </c>
      <c r="AY267" s="1828"/>
      <c r="AZ267" s="1829">
        <f>IF($BB$3="４週",AX267/4,IF($BB$3="暦月",'勤務体制（100名）'!AX267/('勤務体制（100名）'!$BB$8/7),""))</f>
        <v>0</v>
      </c>
      <c r="BA267" s="1830"/>
      <c r="BB267" s="1878"/>
      <c r="BC267" s="1841"/>
      <c r="BD267" s="1841"/>
      <c r="BE267" s="1841"/>
      <c r="BF267" s="1842"/>
    </row>
    <row r="268" spans="2:58" ht="20.25" customHeight="1" x14ac:dyDescent="0.2">
      <c r="B268" s="1750">
        <f>B265+1</f>
        <v>83</v>
      </c>
      <c r="C268" s="1853"/>
      <c r="D268" s="1854"/>
      <c r="E268" s="1855"/>
      <c r="F268" s="635"/>
      <c r="G268" s="1834"/>
      <c r="H268" s="1836"/>
      <c r="I268" s="1766"/>
      <c r="J268" s="1766"/>
      <c r="K268" s="1767"/>
      <c r="L268" s="1837"/>
      <c r="M268" s="1838"/>
      <c r="N268" s="1838"/>
      <c r="O268" s="1839"/>
      <c r="P268" s="1843" t="s">
        <v>1135</v>
      </c>
      <c r="Q268" s="1844"/>
      <c r="R268" s="1845"/>
      <c r="S268" s="690"/>
      <c r="T268" s="691"/>
      <c r="U268" s="691"/>
      <c r="V268" s="691"/>
      <c r="W268" s="691"/>
      <c r="X268" s="691"/>
      <c r="Y268" s="692"/>
      <c r="Z268" s="690"/>
      <c r="AA268" s="691"/>
      <c r="AB268" s="691"/>
      <c r="AC268" s="691"/>
      <c r="AD268" s="691"/>
      <c r="AE268" s="691"/>
      <c r="AF268" s="692"/>
      <c r="AG268" s="690"/>
      <c r="AH268" s="691"/>
      <c r="AI268" s="691"/>
      <c r="AJ268" s="691"/>
      <c r="AK268" s="691"/>
      <c r="AL268" s="691"/>
      <c r="AM268" s="692"/>
      <c r="AN268" s="690"/>
      <c r="AO268" s="691"/>
      <c r="AP268" s="691"/>
      <c r="AQ268" s="691"/>
      <c r="AR268" s="691"/>
      <c r="AS268" s="691"/>
      <c r="AT268" s="692"/>
      <c r="AU268" s="690"/>
      <c r="AV268" s="691"/>
      <c r="AW268" s="691"/>
      <c r="AX268" s="1915"/>
      <c r="AY268" s="1916"/>
      <c r="AZ268" s="1917"/>
      <c r="BA268" s="1918"/>
      <c r="BB268" s="1876"/>
      <c r="BC268" s="1838"/>
      <c r="BD268" s="1838"/>
      <c r="BE268" s="1838"/>
      <c r="BF268" s="1839"/>
    </row>
    <row r="269" spans="2:58" ht="20.25" customHeight="1" x14ac:dyDescent="0.2">
      <c r="B269" s="1750"/>
      <c r="C269" s="1856"/>
      <c r="D269" s="1857"/>
      <c r="E269" s="1858"/>
      <c r="F269" s="627"/>
      <c r="G269" s="1761"/>
      <c r="H269" s="1765"/>
      <c r="I269" s="1766"/>
      <c r="J269" s="1766"/>
      <c r="K269" s="1767"/>
      <c r="L269" s="1771"/>
      <c r="M269" s="1772"/>
      <c r="N269" s="1772"/>
      <c r="O269" s="1773"/>
      <c r="P269" s="1817" t="s">
        <v>1136</v>
      </c>
      <c r="Q269" s="1818"/>
      <c r="R269" s="1819"/>
      <c r="S269" s="628" t="str">
        <f>IF(S268="","",VLOOKUP(S268,'[1]シフト記号表（勤務時間帯）'!$C$6:$K$35,9,FALSE))</f>
        <v/>
      </c>
      <c r="T269" s="629" t="str">
        <f>IF(T268="","",VLOOKUP(T268,'[1]シフト記号表（勤務時間帯）'!$C$6:$K$35,9,FALSE))</f>
        <v/>
      </c>
      <c r="U269" s="629" t="str">
        <f>IF(U268="","",VLOOKUP(U268,'[1]シフト記号表（勤務時間帯）'!$C$6:$K$35,9,FALSE))</f>
        <v/>
      </c>
      <c r="V269" s="629" t="str">
        <f>IF(V268="","",VLOOKUP(V268,'[1]シフト記号表（勤務時間帯）'!$C$6:$K$35,9,FALSE))</f>
        <v/>
      </c>
      <c r="W269" s="629" t="str">
        <f>IF(W268="","",VLOOKUP(W268,'[1]シフト記号表（勤務時間帯）'!$C$6:$K$35,9,FALSE))</f>
        <v/>
      </c>
      <c r="X269" s="629" t="str">
        <f>IF(X268="","",VLOOKUP(X268,'[1]シフト記号表（勤務時間帯）'!$C$6:$K$35,9,FALSE))</f>
        <v/>
      </c>
      <c r="Y269" s="630" t="str">
        <f>IF(Y268="","",VLOOKUP(Y268,'[1]シフト記号表（勤務時間帯）'!$C$6:$K$35,9,FALSE))</f>
        <v/>
      </c>
      <c r="Z269" s="628" t="str">
        <f>IF(Z268="","",VLOOKUP(Z268,'[1]シフト記号表（勤務時間帯）'!$C$6:$K$35,9,FALSE))</f>
        <v/>
      </c>
      <c r="AA269" s="629" t="str">
        <f>IF(AA268="","",VLOOKUP(AA268,'[1]シフト記号表（勤務時間帯）'!$C$6:$K$35,9,FALSE))</f>
        <v/>
      </c>
      <c r="AB269" s="629" t="str">
        <f>IF(AB268="","",VLOOKUP(AB268,'[1]シフト記号表（勤務時間帯）'!$C$6:$K$35,9,FALSE))</f>
        <v/>
      </c>
      <c r="AC269" s="629" t="str">
        <f>IF(AC268="","",VLOOKUP(AC268,'[1]シフト記号表（勤務時間帯）'!$C$6:$K$35,9,FALSE))</f>
        <v/>
      </c>
      <c r="AD269" s="629" t="str">
        <f>IF(AD268="","",VLOOKUP(AD268,'[1]シフト記号表（勤務時間帯）'!$C$6:$K$35,9,FALSE))</f>
        <v/>
      </c>
      <c r="AE269" s="629" t="str">
        <f>IF(AE268="","",VLOOKUP(AE268,'[1]シフト記号表（勤務時間帯）'!$C$6:$K$35,9,FALSE))</f>
        <v/>
      </c>
      <c r="AF269" s="630" t="str">
        <f>IF(AF268="","",VLOOKUP(AF268,'[1]シフト記号表（勤務時間帯）'!$C$6:$K$35,9,FALSE))</f>
        <v/>
      </c>
      <c r="AG269" s="628" t="str">
        <f>IF(AG268="","",VLOOKUP(AG268,'[1]シフト記号表（勤務時間帯）'!$C$6:$K$35,9,FALSE))</f>
        <v/>
      </c>
      <c r="AH269" s="629" t="str">
        <f>IF(AH268="","",VLOOKUP(AH268,'[1]シフト記号表（勤務時間帯）'!$C$6:$K$35,9,FALSE))</f>
        <v/>
      </c>
      <c r="AI269" s="629" t="str">
        <f>IF(AI268="","",VLOOKUP(AI268,'[1]シフト記号表（勤務時間帯）'!$C$6:$K$35,9,FALSE))</f>
        <v/>
      </c>
      <c r="AJ269" s="629" t="str">
        <f>IF(AJ268="","",VLOOKUP(AJ268,'[1]シフト記号表（勤務時間帯）'!$C$6:$K$35,9,FALSE))</f>
        <v/>
      </c>
      <c r="AK269" s="629" t="str">
        <f>IF(AK268="","",VLOOKUP(AK268,'[1]シフト記号表（勤務時間帯）'!$C$6:$K$35,9,FALSE))</f>
        <v/>
      </c>
      <c r="AL269" s="629" t="str">
        <f>IF(AL268="","",VLOOKUP(AL268,'[1]シフト記号表（勤務時間帯）'!$C$6:$K$35,9,FALSE))</f>
        <v/>
      </c>
      <c r="AM269" s="630" t="str">
        <f>IF(AM268="","",VLOOKUP(AM268,'[1]シフト記号表（勤務時間帯）'!$C$6:$K$35,9,FALSE))</f>
        <v/>
      </c>
      <c r="AN269" s="628" t="str">
        <f>IF(AN268="","",VLOOKUP(AN268,'[1]シフト記号表（勤務時間帯）'!$C$6:$K$35,9,FALSE))</f>
        <v/>
      </c>
      <c r="AO269" s="629" t="str">
        <f>IF(AO268="","",VLOOKUP(AO268,'[1]シフト記号表（勤務時間帯）'!$C$6:$K$35,9,FALSE))</f>
        <v/>
      </c>
      <c r="AP269" s="629" t="str">
        <f>IF(AP268="","",VLOOKUP(AP268,'[1]シフト記号表（勤務時間帯）'!$C$6:$K$35,9,FALSE))</f>
        <v/>
      </c>
      <c r="AQ269" s="629" t="str">
        <f>IF(AQ268="","",VLOOKUP(AQ268,'[1]シフト記号表（勤務時間帯）'!$C$6:$K$35,9,FALSE))</f>
        <v/>
      </c>
      <c r="AR269" s="629" t="str">
        <f>IF(AR268="","",VLOOKUP(AR268,'[1]シフト記号表（勤務時間帯）'!$C$6:$K$35,9,FALSE))</f>
        <v/>
      </c>
      <c r="AS269" s="629" t="str">
        <f>IF(AS268="","",VLOOKUP(AS268,'[1]シフト記号表（勤務時間帯）'!$C$6:$K$35,9,FALSE))</f>
        <v/>
      </c>
      <c r="AT269" s="630" t="str">
        <f>IF(AT268="","",VLOOKUP(AT268,'[1]シフト記号表（勤務時間帯）'!$C$6:$K$35,9,FALSE))</f>
        <v/>
      </c>
      <c r="AU269" s="628" t="str">
        <f>IF(AU268="","",VLOOKUP(AU268,'[1]シフト記号表（勤務時間帯）'!$C$6:$K$35,9,FALSE))</f>
        <v/>
      </c>
      <c r="AV269" s="629" t="str">
        <f>IF(AV268="","",VLOOKUP(AV268,'[1]シフト記号表（勤務時間帯）'!$C$6:$K$35,9,FALSE))</f>
        <v/>
      </c>
      <c r="AW269" s="629" t="str">
        <f>IF(AW268="","",VLOOKUP(AW268,'[1]シフト記号表（勤務時間帯）'!$C$6:$K$35,9,FALSE))</f>
        <v/>
      </c>
      <c r="AX269" s="1820">
        <f>IF($BB$3="４週",SUM(S269:AT269),IF($BB$3="暦月",SUM(S269:AW269),""))</f>
        <v>0</v>
      </c>
      <c r="AY269" s="1821"/>
      <c r="AZ269" s="1822">
        <f>IF($BB$3="４週",AX269/4,IF($BB$3="暦月",'勤務体制（100名）'!AX269/('勤務体制（100名）'!$BB$8/7),""))</f>
        <v>0</v>
      </c>
      <c r="BA269" s="1823"/>
      <c r="BB269" s="1877"/>
      <c r="BC269" s="1772"/>
      <c r="BD269" s="1772"/>
      <c r="BE269" s="1772"/>
      <c r="BF269" s="1773"/>
    </row>
    <row r="270" spans="2:58" ht="20.25" customHeight="1" x14ac:dyDescent="0.2">
      <c r="B270" s="1750"/>
      <c r="C270" s="1859"/>
      <c r="D270" s="1860"/>
      <c r="E270" s="1861"/>
      <c r="F270" s="693">
        <f>C268</f>
        <v>0</v>
      </c>
      <c r="G270" s="1835"/>
      <c r="H270" s="1765"/>
      <c r="I270" s="1766"/>
      <c r="J270" s="1766"/>
      <c r="K270" s="1767"/>
      <c r="L270" s="1840"/>
      <c r="M270" s="1841"/>
      <c r="N270" s="1841"/>
      <c r="O270" s="1842"/>
      <c r="P270" s="1824" t="s">
        <v>1137</v>
      </c>
      <c r="Q270" s="1825"/>
      <c r="R270" s="1826"/>
      <c r="S270" s="632" t="str">
        <f>IF(S268="","",VLOOKUP(S268,'[1]シフト記号表（勤務時間帯）'!$C$6:$U$35,19,FALSE))</f>
        <v/>
      </c>
      <c r="T270" s="633" t="str">
        <f>IF(T268="","",VLOOKUP(T268,'[1]シフト記号表（勤務時間帯）'!$C$6:$U$35,19,FALSE))</f>
        <v/>
      </c>
      <c r="U270" s="633" t="str">
        <f>IF(U268="","",VLOOKUP(U268,'[1]シフト記号表（勤務時間帯）'!$C$6:$U$35,19,FALSE))</f>
        <v/>
      </c>
      <c r="V270" s="633" t="str">
        <f>IF(V268="","",VLOOKUP(V268,'[1]シフト記号表（勤務時間帯）'!$C$6:$U$35,19,FALSE))</f>
        <v/>
      </c>
      <c r="W270" s="633" t="str">
        <f>IF(W268="","",VLOOKUP(W268,'[1]シフト記号表（勤務時間帯）'!$C$6:$U$35,19,FALSE))</f>
        <v/>
      </c>
      <c r="X270" s="633" t="str">
        <f>IF(X268="","",VLOOKUP(X268,'[1]シフト記号表（勤務時間帯）'!$C$6:$U$35,19,FALSE))</f>
        <v/>
      </c>
      <c r="Y270" s="634" t="str">
        <f>IF(Y268="","",VLOOKUP(Y268,'[1]シフト記号表（勤務時間帯）'!$C$6:$U$35,19,FALSE))</f>
        <v/>
      </c>
      <c r="Z270" s="632" t="str">
        <f>IF(Z268="","",VLOOKUP(Z268,'[1]シフト記号表（勤務時間帯）'!$C$6:$U$35,19,FALSE))</f>
        <v/>
      </c>
      <c r="AA270" s="633" t="str">
        <f>IF(AA268="","",VLOOKUP(AA268,'[1]シフト記号表（勤務時間帯）'!$C$6:$U$35,19,FALSE))</f>
        <v/>
      </c>
      <c r="AB270" s="633" t="str">
        <f>IF(AB268="","",VLOOKUP(AB268,'[1]シフト記号表（勤務時間帯）'!$C$6:$U$35,19,FALSE))</f>
        <v/>
      </c>
      <c r="AC270" s="633" t="str">
        <f>IF(AC268="","",VLOOKUP(AC268,'[1]シフト記号表（勤務時間帯）'!$C$6:$U$35,19,FALSE))</f>
        <v/>
      </c>
      <c r="AD270" s="633" t="str">
        <f>IF(AD268="","",VLOOKUP(AD268,'[1]シフト記号表（勤務時間帯）'!$C$6:$U$35,19,FALSE))</f>
        <v/>
      </c>
      <c r="AE270" s="633" t="str">
        <f>IF(AE268="","",VLOOKUP(AE268,'[1]シフト記号表（勤務時間帯）'!$C$6:$U$35,19,FALSE))</f>
        <v/>
      </c>
      <c r="AF270" s="634" t="str">
        <f>IF(AF268="","",VLOOKUP(AF268,'[1]シフト記号表（勤務時間帯）'!$C$6:$U$35,19,FALSE))</f>
        <v/>
      </c>
      <c r="AG270" s="632" t="str">
        <f>IF(AG268="","",VLOOKUP(AG268,'[1]シフト記号表（勤務時間帯）'!$C$6:$U$35,19,FALSE))</f>
        <v/>
      </c>
      <c r="AH270" s="633" t="str">
        <f>IF(AH268="","",VLOOKUP(AH268,'[1]シフト記号表（勤務時間帯）'!$C$6:$U$35,19,FALSE))</f>
        <v/>
      </c>
      <c r="AI270" s="633" t="str">
        <f>IF(AI268="","",VLOOKUP(AI268,'[1]シフト記号表（勤務時間帯）'!$C$6:$U$35,19,FALSE))</f>
        <v/>
      </c>
      <c r="AJ270" s="633" t="str">
        <f>IF(AJ268="","",VLOOKUP(AJ268,'[1]シフト記号表（勤務時間帯）'!$C$6:$U$35,19,FALSE))</f>
        <v/>
      </c>
      <c r="AK270" s="633" t="str">
        <f>IF(AK268="","",VLOOKUP(AK268,'[1]シフト記号表（勤務時間帯）'!$C$6:$U$35,19,FALSE))</f>
        <v/>
      </c>
      <c r="AL270" s="633" t="str">
        <f>IF(AL268="","",VLOOKUP(AL268,'[1]シフト記号表（勤務時間帯）'!$C$6:$U$35,19,FALSE))</f>
        <v/>
      </c>
      <c r="AM270" s="634" t="str">
        <f>IF(AM268="","",VLOOKUP(AM268,'[1]シフト記号表（勤務時間帯）'!$C$6:$U$35,19,FALSE))</f>
        <v/>
      </c>
      <c r="AN270" s="632" t="str">
        <f>IF(AN268="","",VLOOKUP(AN268,'[1]シフト記号表（勤務時間帯）'!$C$6:$U$35,19,FALSE))</f>
        <v/>
      </c>
      <c r="AO270" s="633" t="str">
        <f>IF(AO268="","",VLOOKUP(AO268,'[1]シフト記号表（勤務時間帯）'!$C$6:$U$35,19,FALSE))</f>
        <v/>
      </c>
      <c r="AP270" s="633" t="str">
        <f>IF(AP268="","",VLOOKUP(AP268,'[1]シフト記号表（勤務時間帯）'!$C$6:$U$35,19,FALSE))</f>
        <v/>
      </c>
      <c r="AQ270" s="633" t="str">
        <f>IF(AQ268="","",VLOOKUP(AQ268,'[1]シフト記号表（勤務時間帯）'!$C$6:$U$35,19,FALSE))</f>
        <v/>
      </c>
      <c r="AR270" s="633" t="str">
        <f>IF(AR268="","",VLOOKUP(AR268,'[1]シフト記号表（勤務時間帯）'!$C$6:$U$35,19,FALSE))</f>
        <v/>
      </c>
      <c r="AS270" s="633" t="str">
        <f>IF(AS268="","",VLOOKUP(AS268,'[1]シフト記号表（勤務時間帯）'!$C$6:$U$35,19,FALSE))</f>
        <v/>
      </c>
      <c r="AT270" s="634" t="str">
        <f>IF(AT268="","",VLOOKUP(AT268,'[1]シフト記号表（勤務時間帯）'!$C$6:$U$35,19,FALSE))</f>
        <v/>
      </c>
      <c r="AU270" s="632" t="str">
        <f>IF(AU268="","",VLOOKUP(AU268,'[1]シフト記号表（勤務時間帯）'!$C$6:$U$35,19,FALSE))</f>
        <v/>
      </c>
      <c r="AV270" s="633" t="str">
        <f>IF(AV268="","",VLOOKUP(AV268,'[1]シフト記号表（勤務時間帯）'!$C$6:$U$35,19,FALSE))</f>
        <v/>
      </c>
      <c r="AW270" s="633" t="str">
        <f>IF(AW268="","",VLOOKUP(AW268,'[1]シフト記号表（勤務時間帯）'!$C$6:$U$35,19,FALSE))</f>
        <v/>
      </c>
      <c r="AX270" s="1827">
        <f>IF($BB$3="４週",SUM(S270:AT270),IF($BB$3="暦月",SUM(S270:AW270),""))</f>
        <v>0</v>
      </c>
      <c r="AY270" s="1828"/>
      <c r="AZ270" s="1829">
        <f>IF($BB$3="４週",AX270/4,IF($BB$3="暦月",'勤務体制（100名）'!AX270/('勤務体制（100名）'!$BB$8/7),""))</f>
        <v>0</v>
      </c>
      <c r="BA270" s="1830"/>
      <c r="BB270" s="1878"/>
      <c r="BC270" s="1841"/>
      <c r="BD270" s="1841"/>
      <c r="BE270" s="1841"/>
      <c r="BF270" s="1842"/>
    </row>
    <row r="271" spans="2:58" ht="20.25" customHeight="1" x14ac:dyDescent="0.2">
      <c r="B271" s="1750">
        <f>B268+1</f>
        <v>84</v>
      </c>
      <c r="C271" s="1853"/>
      <c r="D271" s="1854"/>
      <c r="E271" s="1855"/>
      <c r="F271" s="635"/>
      <c r="G271" s="1834"/>
      <c r="H271" s="1836"/>
      <c r="I271" s="1766"/>
      <c r="J271" s="1766"/>
      <c r="K271" s="1767"/>
      <c r="L271" s="1837"/>
      <c r="M271" s="1838"/>
      <c r="N271" s="1838"/>
      <c r="O271" s="1839"/>
      <c r="P271" s="1843" t="s">
        <v>1135</v>
      </c>
      <c r="Q271" s="1844"/>
      <c r="R271" s="1845"/>
      <c r="S271" s="690"/>
      <c r="T271" s="691"/>
      <c r="U271" s="691"/>
      <c r="V271" s="691"/>
      <c r="W271" s="691"/>
      <c r="X271" s="691"/>
      <c r="Y271" s="692"/>
      <c r="Z271" s="690"/>
      <c r="AA271" s="691"/>
      <c r="AB271" s="691"/>
      <c r="AC271" s="691"/>
      <c r="AD271" s="691"/>
      <c r="AE271" s="691"/>
      <c r="AF271" s="692"/>
      <c r="AG271" s="690"/>
      <c r="AH271" s="691"/>
      <c r="AI271" s="691"/>
      <c r="AJ271" s="691"/>
      <c r="AK271" s="691"/>
      <c r="AL271" s="691"/>
      <c r="AM271" s="692"/>
      <c r="AN271" s="690"/>
      <c r="AO271" s="691"/>
      <c r="AP271" s="691"/>
      <c r="AQ271" s="691"/>
      <c r="AR271" s="691"/>
      <c r="AS271" s="691"/>
      <c r="AT271" s="692"/>
      <c r="AU271" s="690"/>
      <c r="AV271" s="691"/>
      <c r="AW271" s="691"/>
      <c r="AX271" s="1915"/>
      <c r="AY271" s="1916"/>
      <c r="AZ271" s="1917"/>
      <c r="BA271" s="1918"/>
      <c r="BB271" s="1876"/>
      <c r="BC271" s="1838"/>
      <c r="BD271" s="1838"/>
      <c r="BE271" s="1838"/>
      <c r="BF271" s="1839"/>
    </row>
    <row r="272" spans="2:58" ht="20.25" customHeight="1" x14ac:dyDescent="0.2">
      <c r="B272" s="1750"/>
      <c r="C272" s="1856"/>
      <c r="D272" s="1857"/>
      <c r="E272" s="1858"/>
      <c r="F272" s="627"/>
      <c r="G272" s="1761"/>
      <c r="H272" s="1765"/>
      <c r="I272" s="1766"/>
      <c r="J272" s="1766"/>
      <c r="K272" s="1767"/>
      <c r="L272" s="1771"/>
      <c r="M272" s="1772"/>
      <c r="N272" s="1772"/>
      <c r="O272" s="1773"/>
      <c r="P272" s="1817" t="s">
        <v>1136</v>
      </c>
      <c r="Q272" s="1818"/>
      <c r="R272" s="1819"/>
      <c r="S272" s="628" t="str">
        <f>IF(S271="","",VLOOKUP(S271,'[1]シフト記号表（勤務時間帯）'!$C$6:$K$35,9,FALSE))</f>
        <v/>
      </c>
      <c r="T272" s="629" t="str">
        <f>IF(T271="","",VLOOKUP(T271,'[1]シフト記号表（勤務時間帯）'!$C$6:$K$35,9,FALSE))</f>
        <v/>
      </c>
      <c r="U272" s="629" t="str">
        <f>IF(U271="","",VLOOKUP(U271,'[1]シフト記号表（勤務時間帯）'!$C$6:$K$35,9,FALSE))</f>
        <v/>
      </c>
      <c r="V272" s="629" t="str">
        <f>IF(V271="","",VLOOKUP(V271,'[1]シフト記号表（勤務時間帯）'!$C$6:$K$35,9,FALSE))</f>
        <v/>
      </c>
      <c r="W272" s="629" t="str">
        <f>IF(W271="","",VLOOKUP(W271,'[1]シフト記号表（勤務時間帯）'!$C$6:$K$35,9,FALSE))</f>
        <v/>
      </c>
      <c r="X272" s="629" t="str">
        <f>IF(X271="","",VLOOKUP(X271,'[1]シフト記号表（勤務時間帯）'!$C$6:$K$35,9,FALSE))</f>
        <v/>
      </c>
      <c r="Y272" s="630" t="str">
        <f>IF(Y271="","",VLOOKUP(Y271,'[1]シフト記号表（勤務時間帯）'!$C$6:$K$35,9,FALSE))</f>
        <v/>
      </c>
      <c r="Z272" s="628" t="str">
        <f>IF(Z271="","",VLOOKUP(Z271,'[1]シフト記号表（勤務時間帯）'!$C$6:$K$35,9,FALSE))</f>
        <v/>
      </c>
      <c r="AA272" s="629" t="str">
        <f>IF(AA271="","",VLOOKUP(AA271,'[1]シフト記号表（勤務時間帯）'!$C$6:$K$35,9,FALSE))</f>
        <v/>
      </c>
      <c r="AB272" s="629" t="str">
        <f>IF(AB271="","",VLOOKUP(AB271,'[1]シフト記号表（勤務時間帯）'!$C$6:$K$35,9,FALSE))</f>
        <v/>
      </c>
      <c r="AC272" s="629" t="str">
        <f>IF(AC271="","",VLOOKUP(AC271,'[1]シフト記号表（勤務時間帯）'!$C$6:$K$35,9,FALSE))</f>
        <v/>
      </c>
      <c r="AD272" s="629" t="str">
        <f>IF(AD271="","",VLOOKUP(AD271,'[1]シフト記号表（勤務時間帯）'!$C$6:$K$35,9,FALSE))</f>
        <v/>
      </c>
      <c r="AE272" s="629" t="str">
        <f>IF(AE271="","",VLOOKUP(AE271,'[1]シフト記号表（勤務時間帯）'!$C$6:$K$35,9,FALSE))</f>
        <v/>
      </c>
      <c r="AF272" s="630" t="str">
        <f>IF(AF271="","",VLOOKUP(AF271,'[1]シフト記号表（勤務時間帯）'!$C$6:$K$35,9,FALSE))</f>
        <v/>
      </c>
      <c r="AG272" s="628" t="str">
        <f>IF(AG271="","",VLOOKUP(AG271,'[1]シフト記号表（勤務時間帯）'!$C$6:$K$35,9,FALSE))</f>
        <v/>
      </c>
      <c r="AH272" s="629" t="str">
        <f>IF(AH271="","",VLOOKUP(AH271,'[1]シフト記号表（勤務時間帯）'!$C$6:$K$35,9,FALSE))</f>
        <v/>
      </c>
      <c r="AI272" s="629" t="str">
        <f>IF(AI271="","",VLOOKUP(AI271,'[1]シフト記号表（勤務時間帯）'!$C$6:$K$35,9,FALSE))</f>
        <v/>
      </c>
      <c r="AJ272" s="629" t="str">
        <f>IF(AJ271="","",VLOOKUP(AJ271,'[1]シフト記号表（勤務時間帯）'!$C$6:$K$35,9,FALSE))</f>
        <v/>
      </c>
      <c r="AK272" s="629" t="str">
        <f>IF(AK271="","",VLOOKUP(AK271,'[1]シフト記号表（勤務時間帯）'!$C$6:$K$35,9,FALSE))</f>
        <v/>
      </c>
      <c r="AL272" s="629" t="str">
        <f>IF(AL271="","",VLOOKUP(AL271,'[1]シフト記号表（勤務時間帯）'!$C$6:$K$35,9,FALSE))</f>
        <v/>
      </c>
      <c r="AM272" s="630" t="str">
        <f>IF(AM271="","",VLOOKUP(AM271,'[1]シフト記号表（勤務時間帯）'!$C$6:$K$35,9,FALSE))</f>
        <v/>
      </c>
      <c r="AN272" s="628" t="str">
        <f>IF(AN271="","",VLOOKUP(AN271,'[1]シフト記号表（勤務時間帯）'!$C$6:$K$35,9,FALSE))</f>
        <v/>
      </c>
      <c r="AO272" s="629" t="str">
        <f>IF(AO271="","",VLOOKUP(AO271,'[1]シフト記号表（勤務時間帯）'!$C$6:$K$35,9,FALSE))</f>
        <v/>
      </c>
      <c r="AP272" s="629" t="str">
        <f>IF(AP271="","",VLOOKUP(AP271,'[1]シフト記号表（勤務時間帯）'!$C$6:$K$35,9,FALSE))</f>
        <v/>
      </c>
      <c r="AQ272" s="629" t="str">
        <f>IF(AQ271="","",VLOOKUP(AQ271,'[1]シフト記号表（勤務時間帯）'!$C$6:$K$35,9,FALSE))</f>
        <v/>
      </c>
      <c r="AR272" s="629" t="str">
        <f>IF(AR271="","",VLOOKUP(AR271,'[1]シフト記号表（勤務時間帯）'!$C$6:$K$35,9,FALSE))</f>
        <v/>
      </c>
      <c r="AS272" s="629" t="str">
        <f>IF(AS271="","",VLOOKUP(AS271,'[1]シフト記号表（勤務時間帯）'!$C$6:$K$35,9,FALSE))</f>
        <v/>
      </c>
      <c r="AT272" s="630" t="str">
        <f>IF(AT271="","",VLOOKUP(AT271,'[1]シフト記号表（勤務時間帯）'!$C$6:$K$35,9,FALSE))</f>
        <v/>
      </c>
      <c r="AU272" s="628" t="str">
        <f>IF(AU271="","",VLOOKUP(AU271,'[1]シフト記号表（勤務時間帯）'!$C$6:$K$35,9,FALSE))</f>
        <v/>
      </c>
      <c r="AV272" s="629" t="str">
        <f>IF(AV271="","",VLOOKUP(AV271,'[1]シフト記号表（勤務時間帯）'!$C$6:$K$35,9,FALSE))</f>
        <v/>
      </c>
      <c r="AW272" s="629" t="str">
        <f>IF(AW271="","",VLOOKUP(AW271,'[1]シフト記号表（勤務時間帯）'!$C$6:$K$35,9,FALSE))</f>
        <v/>
      </c>
      <c r="AX272" s="1820">
        <f>IF($BB$3="４週",SUM(S272:AT272),IF($BB$3="暦月",SUM(S272:AW272),""))</f>
        <v>0</v>
      </c>
      <c r="AY272" s="1821"/>
      <c r="AZ272" s="1822">
        <f>IF($BB$3="４週",AX272/4,IF($BB$3="暦月",'勤務体制（100名）'!AX272/('勤務体制（100名）'!$BB$8/7),""))</f>
        <v>0</v>
      </c>
      <c r="BA272" s="1823"/>
      <c r="BB272" s="1877"/>
      <c r="BC272" s="1772"/>
      <c r="BD272" s="1772"/>
      <c r="BE272" s="1772"/>
      <c r="BF272" s="1773"/>
    </row>
    <row r="273" spans="2:58" ht="20.25" customHeight="1" x14ac:dyDescent="0.2">
      <c r="B273" s="1750"/>
      <c r="C273" s="1859"/>
      <c r="D273" s="1860"/>
      <c r="E273" s="1861"/>
      <c r="F273" s="693">
        <f>C271</f>
        <v>0</v>
      </c>
      <c r="G273" s="1835"/>
      <c r="H273" s="1765"/>
      <c r="I273" s="1766"/>
      <c r="J273" s="1766"/>
      <c r="K273" s="1767"/>
      <c r="L273" s="1840"/>
      <c r="M273" s="1841"/>
      <c r="N273" s="1841"/>
      <c r="O273" s="1842"/>
      <c r="P273" s="1824" t="s">
        <v>1137</v>
      </c>
      <c r="Q273" s="1825"/>
      <c r="R273" s="1826"/>
      <c r="S273" s="632" t="str">
        <f>IF(S271="","",VLOOKUP(S271,'[1]シフト記号表（勤務時間帯）'!$C$6:$U$35,19,FALSE))</f>
        <v/>
      </c>
      <c r="T273" s="633" t="str">
        <f>IF(T271="","",VLOOKUP(T271,'[1]シフト記号表（勤務時間帯）'!$C$6:$U$35,19,FALSE))</f>
        <v/>
      </c>
      <c r="U273" s="633" t="str">
        <f>IF(U271="","",VLOOKUP(U271,'[1]シフト記号表（勤務時間帯）'!$C$6:$U$35,19,FALSE))</f>
        <v/>
      </c>
      <c r="V273" s="633" t="str">
        <f>IF(V271="","",VLOOKUP(V271,'[1]シフト記号表（勤務時間帯）'!$C$6:$U$35,19,FALSE))</f>
        <v/>
      </c>
      <c r="W273" s="633" t="str">
        <f>IF(W271="","",VLOOKUP(W271,'[1]シフト記号表（勤務時間帯）'!$C$6:$U$35,19,FALSE))</f>
        <v/>
      </c>
      <c r="X273" s="633" t="str">
        <f>IF(X271="","",VLOOKUP(X271,'[1]シフト記号表（勤務時間帯）'!$C$6:$U$35,19,FALSE))</f>
        <v/>
      </c>
      <c r="Y273" s="634" t="str">
        <f>IF(Y271="","",VLOOKUP(Y271,'[1]シフト記号表（勤務時間帯）'!$C$6:$U$35,19,FALSE))</f>
        <v/>
      </c>
      <c r="Z273" s="632" t="str">
        <f>IF(Z271="","",VLOOKUP(Z271,'[1]シフト記号表（勤務時間帯）'!$C$6:$U$35,19,FALSE))</f>
        <v/>
      </c>
      <c r="AA273" s="633" t="str">
        <f>IF(AA271="","",VLOOKUP(AA271,'[1]シフト記号表（勤務時間帯）'!$C$6:$U$35,19,FALSE))</f>
        <v/>
      </c>
      <c r="AB273" s="633" t="str">
        <f>IF(AB271="","",VLOOKUP(AB271,'[1]シフト記号表（勤務時間帯）'!$C$6:$U$35,19,FALSE))</f>
        <v/>
      </c>
      <c r="AC273" s="633" t="str">
        <f>IF(AC271="","",VLOOKUP(AC271,'[1]シフト記号表（勤務時間帯）'!$C$6:$U$35,19,FALSE))</f>
        <v/>
      </c>
      <c r="AD273" s="633" t="str">
        <f>IF(AD271="","",VLOOKUP(AD271,'[1]シフト記号表（勤務時間帯）'!$C$6:$U$35,19,FALSE))</f>
        <v/>
      </c>
      <c r="AE273" s="633" t="str">
        <f>IF(AE271="","",VLOOKUP(AE271,'[1]シフト記号表（勤務時間帯）'!$C$6:$U$35,19,FALSE))</f>
        <v/>
      </c>
      <c r="AF273" s="634" t="str">
        <f>IF(AF271="","",VLOOKUP(AF271,'[1]シフト記号表（勤務時間帯）'!$C$6:$U$35,19,FALSE))</f>
        <v/>
      </c>
      <c r="AG273" s="632" t="str">
        <f>IF(AG271="","",VLOOKUP(AG271,'[1]シフト記号表（勤務時間帯）'!$C$6:$U$35,19,FALSE))</f>
        <v/>
      </c>
      <c r="AH273" s="633" t="str">
        <f>IF(AH271="","",VLOOKUP(AH271,'[1]シフト記号表（勤務時間帯）'!$C$6:$U$35,19,FALSE))</f>
        <v/>
      </c>
      <c r="AI273" s="633" t="str">
        <f>IF(AI271="","",VLOOKUP(AI271,'[1]シフト記号表（勤務時間帯）'!$C$6:$U$35,19,FALSE))</f>
        <v/>
      </c>
      <c r="AJ273" s="633" t="str">
        <f>IF(AJ271="","",VLOOKUP(AJ271,'[1]シフト記号表（勤務時間帯）'!$C$6:$U$35,19,FALSE))</f>
        <v/>
      </c>
      <c r="AK273" s="633" t="str">
        <f>IF(AK271="","",VLOOKUP(AK271,'[1]シフト記号表（勤務時間帯）'!$C$6:$U$35,19,FALSE))</f>
        <v/>
      </c>
      <c r="AL273" s="633" t="str">
        <f>IF(AL271="","",VLOOKUP(AL271,'[1]シフト記号表（勤務時間帯）'!$C$6:$U$35,19,FALSE))</f>
        <v/>
      </c>
      <c r="AM273" s="634" t="str">
        <f>IF(AM271="","",VLOOKUP(AM271,'[1]シフト記号表（勤務時間帯）'!$C$6:$U$35,19,FALSE))</f>
        <v/>
      </c>
      <c r="AN273" s="632" t="str">
        <f>IF(AN271="","",VLOOKUP(AN271,'[1]シフト記号表（勤務時間帯）'!$C$6:$U$35,19,FALSE))</f>
        <v/>
      </c>
      <c r="AO273" s="633" t="str">
        <f>IF(AO271="","",VLOOKUP(AO271,'[1]シフト記号表（勤務時間帯）'!$C$6:$U$35,19,FALSE))</f>
        <v/>
      </c>
      <c r="AP273" s="633" t="str">
        <f>IF(AP271="","",VLOOKUP(AP271,'[1]シフト記号表（勤務時間帯）'!$C$6:$U$35,19,FALSE))</f>
        <v/>
      </c>
      <c r="AQ273" s="633" t="str">
        <f>IF(AQ271="","",VLOOKUP(AQ271,'[1]シフト記号表（勤務時間帯）'!$C$6:$U$35,19,FALSE))</f>
        <v/>
      </c>
      <c r="AR273" s="633" t="str">
        <f>IF(AR271="","",VLOOKUP(AR271,'[1]シフト記号表（勤務時間帯）'!$C$6:$U$35,19,FALSE))</f>
        <v/>
      </c>
      <c r="AS273" s="633" t="str">
        <f>IF(AS271="","",VLOOKUP(AS271,'[1]シフト記号表（勤務時間帯）'!$C$6:$U$35,19,FALSE))</f>
        <v/>
      </c>
      <c r="AT273" s="634" t="str">
        <f>IF(AT271="","",VLOOKUP(AT271,'[1]シフト記号表（勤務時間帯）'!$C$6:$U$35,19,FALSE))</f>
        <v/>
      </c>
      <c r="AU273" s="632" t="str">
        <f>IF(AU271="","",VLOOKUP(AU271,'[1]シフト記号表（勤務時間帯）'!$C$6:$U$35,19,FALSE))</f>
        <v/>
      </c>
      <c r="AV273" s="633" t="str">
        <f>IF(AV271="","",VLOOKUP(AV271,'[1]シフト記号表（勤務時間帯）'!$C$6:$U$35,19,FALSE))</f>
        <v/>
      </c>
      <c r="AW273" s="633" t="str">
        <f>IF(AW271="","",VLOOKUP(AW271,'[1]シフト記号表（勤務時間帯）'!$C$6:$U$35,19,FALSE))</f>
        <v/>
      </c>
      <c r="AX273" s="1827">
        <f>IF($BB$3="４週",SUM(S273:AT273),IF($BB$3="暦月",SUM(S273:AW273),""))</f>
        <v>0</v>
      </c>
      <c r="AY273" s="1828"/>
      <c r="AZ273" s="1829">
        <f>IF($BB$3="４週",AX273/4,IF($BB$3="暦月",'勤務体制（100名）'!AX273/('勤務体制（100名）'!$BB$8/7),""))</f>
        <v>0</v>
      </c>
      <c r="BA273" s="1830"/>
      <c r="BB273" s="1878"/>
      <c r="BC273" s="1841"/>
      <c r="BD273" s="1841"/>
      <c r="BE273" s="1841"/>
      <c r="BF273" s="1842"/>
    </row>
    <row r="274" spans="2:58" ht="20.25" customHeight="1" x14ac:dyDescent="0.2">
      <c r="B274" s="1750">
        <f>B271+1</f>
        <v>85</v>
      </c>
      <c r="C274" s="1853"/>
      <c r="D274" s="1854"/>
      <c r="E274" s="1855"/>
      <c r="F274" s="635"/>
      <c r="G274" s="1834"/>
      <c r="H274" s="1836"/>
      <c r="I274" s="1766"/>
      <c r="J274" s="1766"/>
      <c r="K274" s="1767"/>
      <c r="L274" s="1837"/>
      <c r="M274" s="1838"/>
      <c r="N274" s="1838"/>
      <c r="O274" s="1839"/>
      <c r="P274" s="1843" t="s">
        <v>1135</v>
      </c>
      <c r="Q274" s="1844"/>
      <c r="R274" s="1845"/>
      <c r="S274" s="690"/>
      <c r="T274" s="691"/>
      <c r="U274" s="691"/>
      <c r="V274" s="691"/>
      <c r="W274" s="691"/>
      <c r="X274" s="691"/>
      <c r="Y274" s="692"/>
      <c r="Z274" s="690"/>
      <c r="AA274" s="691"/>
      <c r="AB274" s="691"/>
      <c r="AC274" s="691"/>
      <c r="AD274" s="691"/>
      <c r="AE274" s="691"/>
      <c r="AF274" s="692"/>
      <c r="AG274" s="690"/>
      <c r="AH274" s="691"/>
      <c r="AI274" s="691"/>
      <c r="AJ274" s="691"/>
      <c r="AK274" s="691"/>
      <c r="AL274" s="691"/>
      <c r="AM274" s="692"/>
      <c r="AN274" s="690"/>
      <c r="AO274" s="691"/>
      <c r="AP274" s="691"/>
      <c r="AQ274" s="691"/>
      <c r="AR274" s="691"/>
      <c r="AS274" s="691"/>
      <c r="AT274" s="692"/>
      <c r="AU274" s="690"/>
      <c r="AV274" s="691"/>
      <c r="AW274" s="691"/>
      <c r="AX274" s="1915"/>
      <c r="AY274" s="1916"/>
      <c r="AZ274" s="1917"/>
      <c r="BA274" s="1918"/>
      <c r="BB274" s="1876"/>
      <c r="BC274" s="1838"/>
      <c r="BD274" s="1838"/>
      <c r="BE274" s="1838"/>
      <c r="BF274" s="1839"/>
    </row>
    <row r="275" spans="2:58" ht="20.25" customHeight="1" x14ac:dyDescent="0.2">
      <c r="B275" s="1750"/>
      <c r="C275" s="1856"/>
      <c r="D275" s="1857"/>
      <c r="E275" s="1858"/>
      <c r="F275" s="627"/>
      <c r="G275" s="1761"/>
      <c r="H275" s="1765"/>
      <c r="I275" s="1766"/>
      <c r="J275" s="1766"/>
      <c r="K275" s="1767"/>
      <c r="L275" s="1771"/>
      <c r="M275" s="1772"/>
      <c r="N275" s="1772"/>
      <c r="O275" s="1773"/>
      <c r="P275" s="1817" t="s">
        <v>1136</v>
      </c>
      <c r="Q275" s="1818"/>
      <c r="R275" s="1819"/>
      <c r="S275" s="628" t="str">
        <f>IF(S274="","",VLOOKUP(S274,'[1]シフト記号表（勤務時間帯）'!$C$6:$K$35,9,FALSE))</f>
        <v/>
      </c>
      <c r="T275" s="629" t="str">
        <f>IF(T274="","",VLOOKUP(T274,'[1]シフト記号表（勤務時間帯）'!$C$6:$K$35,9,FALSE))</f>
        <v/>
      </c>
      <c r="U275" s="629" t="str">
        <f>IF(U274="","",VLOOKUP(U274,'[1]シフト記号表（勤務時間帯）'!$C$6:$K$35,9,FALSE))</f>
        <v/>
      </c>
      <c r="V275" s="629" t="str">
        <f>IF(V274="","",VLOOKUP(V274,'[1]シフト記号表（勤務時間帯）'!$C$6:$K$35,9,FALSE))</f>
        <v/>
      </c>
      <c r="W275" s="629" t="str">
        <f>IF(W274="","",VLOOKUP(W274,'[1]シフト記号表（勤務時間帯）'!$C$6:$K$35,9,FALSE))</f>
        <v/>
      </c>
      <c r="X275" s="629" t="str">
        <f>IF(X274="","",VLOOKUP(X274,'[1]シフト記号表（勤務時間帯）'!$C$6:$K$35,9,FALSE))</f>
        <v/>
      </c>
      <c r="Y275" s="630" t="str">
        <f>IF(Y274="","",VLOOKUP(Y274,'[1]シフト記号表（勤務時間帯）'!$C$6:$K$35,9,FALSE))</f>
        <v/>
      </c>
      <c r="Z275" s="628" t="str">
        <f>IF(Z274="","",VLOOKUP(Z274,'[1]シフト記号表（勤務時間帯）'!$C$6:$K$35,9,FALSE))</f>
        <v/>
      </c>
      <c r="AA275" s="629" t="str">
        <f>IF(AA274="","",VLOOKUP(AA274,'[1]シフト記号表（勤務時間帯）'!$C$6:$K$35,9,FALSE))</f>
        <v/>
      </c>
      <c r="AB275" s="629" t="str">
        <f>IF(AB274="","",VLOOKUP(AB274,'[1]シフト記号表（勤務時間帯）'!$C$6:$K$35,9,FALSE))</f>
        <v/>
      </c>
      <c r="AC275" s="629" t="str">
        <f>IF(AC274="","",VLOOKUP(AC274,'[1]シフト記号表（勤務時間帯）'!$C$6:$K$35,9,FALSE))</f>
        <v/>
      </c>
      <c r="AD275" s="629" t="str">
        <f>IF(AD274="","",VLOOKUP(AD274,'[1]シフト記号表（勤務時間帯）'!$C$6:$K$35,9,FALSE))</f>
        <v/>
      </c>
      <c r="AE275" s="629" t="str">
        <f>IF(AE274="","",VLOOKUP(AE274,'[1]シフト記号表（勤務時間帯）'!$C$6:$K$35,9,FALSE))</f>
        <v/>
      </c>
      <c r="AF275" s="630" t="str">
        <f>IF(AF274="","",VLOOKUP(AF274,'[1]シフト記号表（勤務時間帯）'!$C$6:$K$35,9,FALSE))</f>
        <v/>
      </c>
      <c r="AG275" s="628" t="str">
        <f>IF(AG274="","",VLOOKUP(AG274,'[1]シフト記号表（勤務時間帯）'!$C$6:$K$35,9,FALSE))</f>
        <v/>
      </c>
      <c r="AH275" s="629" t="str">
        <f>IF(AH274="","",VLOOKUP(AH274,'[1]シフト記号表（勤務時間帯）'!$C$6:$K$35,9,FALSE))</f>
        <v/>
      </c>
      <c r="AI275" s="629" t="str">
        <f>IF(AI274="","",VLOOKUP(AI274,'[1]シフト記号表（勤務時間帯）'!$C$6:$K$35,9,FALSE))</f>
        <v/>
      </c>
      <c r="AJ275" s="629" t="str">
        <f>IF(AJ274="","",VLOOKUP(AJ274,'[1]シフト記号表（勤務時間帯）'!$C$6:$K$35,9,FALSE))</f>
        <v/>
      </c>
      <c r="AK275" s="629" t="str">
        <f>IF(AK274="","",VLOOKUP(AK274,'[1]シフト記号表（勤務時間帯）'!$C$6:$K$35,9,FALSE))</f>
        <v/>
      </c>
      <c r="AL275" s="629" t="str">
        <f>IF(AL274="","",VLOOKUP(AL274,'[1]シフト記号表（勤務時間帯）'!$C$6:$K$35,9,FALSE))</f>
        <v/>
      </c>
      <c r="AM275" s="630" t="str">
        <f>IF(AM274="","",VLOOKUP(AM274,'[1]シフト記号表（勤務時間帯）'!$C$6:$K$35,9,FALSE))</f>
        <v/>
      </c>
      <c r="AN275" s="628" t="str">
        <f>IF(AN274="","",VLOOKUP(AN274,'[1]シフト記号表（勤務時間帯）'!$C$6:$K$35,9,FALSE))</f>
        <v/>
      </c>
      <c r="AO275" s="629" t="str">
        <f>IF(AO274="","",VLOOKUP(AO274,'[1]シフト記号表（勤務時間帯）'!$C$6:$K$35,9,FALSE))</f>
        <v/>
      </c>
      <c r="AP275" s="629" t="str">
        <f>IF(AP274="","",VLOOKUP(AP274,'[1]シフト記号表（勤務時間帯）'!$C$6:$K$35,9,FALSE))</f>
        <v/>
      </c>
      <c r="AQ275" s="629" t="str">
        <f>IF(AQ274="","",VLOOKUP(AQ274,'[1]シフト記号表（勤務時間帯）'!$C$6:$K$35,9,FALSE))</f>
        <v/>
      </c>
      <c r="AR275" s="629" t="str">
        <f>IF(AR274="","",VLOOKUP(AR274,'[1]シフト記号表（勤務時間帯）'!$C$6:$K$35,9,FALSE))</f>
        <v/>
      </c>
      <c r="AS275" s="629" t="str">
        <f>IF(AS274="","",VLOOKUP(AS274,'[1]シフト記号表（勤務時間帯）'!$C$6:$K$35,9,FALSE))</f>
        <v/>
      </c>
      <c r="AT275" s="630" t="str">
        <f>IF(AT274="","",VLOOKUP(AT274,'[1]シフト記号表（勤務時間帯）'!$C$6:$K$35,9,FALSE))</f>
        <v/>
      </c>
      <c r="AU275" s="628" t="str">
        <f>IF(AU274="","",VLOOKUP(AU274,'[1]シフト記号表（勤務時間帯）'!$C$6:$K$35,9,FALSE))</f>
        <v/>
      </c>
      <c r="AV275" s="629" t="str">
        <f>IF(AV274="","",VLOOKUP(AV274,'[1]シフト記号表（勤務時間帯）'!$C$6:$K$35,9,FALSE))</f>
        <v/>
      </c>
      <c r="AW275" s="629" t="str">
        <f>IF(AW274="","",VLOOKUP(AW274,'[1]シフト記号表（勤務時間帯）'!$C$6:$K$35,9,FALSE))</f>
        <v/>
      </c>
      <c r="AX275" s="1820">
        <f>IF($BB$3="４週",SUM(S275:AT275),IF($BB$3="暦月",SUM(S275:AW275),""))</f>
        <v>0</v>
      </c>
      <c r="AY275" s="1821"/>
      <c r="AZ275" s="1822">
        <f>IF($BB$3="４週",AX275/4,IF($BB$3="暦月",'勤務体制（100名）'!AX275/('勤務体制（100名）'!$BB$8/7),""))</f>
        <v>0</v>
      </c>
      <c r="BA275" s="1823"/>
      <c r="BB275" s="1877"/>
      <c r="BC275" s="1772"/>
      <c r="BD275" s="1772"/>
      <c r="BE275" s="1772"/>
      <c r="BF275" s="1773"/>
    </row>
    <row r="276" spans="2:58" ht="20.25" customHeight="1" x14ac:dyDescent="0.2">
      <c r="B276" s="1750"/>
      <c r="C276" s="1859"/>
      <c r="D276" s="1860"/>
      <c r="E276" s="1861"/>
      <c r="F276" s="693">
        <f>C274</f>
        <v>0</v>
      </c>
      <c r="G276" s="1835"/>
      <c r="H276" s="1765"/>
      <c r="I276" s="1766"/>
      <c r="J276" s="1766"/>
      <c r="K276" s="1767"/>
      <c r="L276" s="1840"/>
      <c r="M276" s="1841"/>
      <c r="N276" s="1841"/>
      <c r="O276" s="1842"/>
      <c r="P276" s="1824" t="s">
        <v>1137</v>
      </c>
      <c r="Q276" s="1825"/>
      <c r="R276" s="1826"/>
      <c r="S276" s="632" t="str">
        <f>IF(S274="","",VLOOKUP(S274,'[1]シフト記号表（勤務時間帯）'!$C$6:$U$35,19,FALSE))</f>
        <v/>
      </c>
      <c r="T276" s="633" t="str">
        <f>IF(T274="","",VLOOKUP(T274,'[1]シフト記号表（勤務時間帯）'!$C$6:$U$35,19,FALSE))</f>
        <v/>
      </c>
      <c r="U276" s="633" t="str">
        <f>IF(U274="","",VLOOKUP(U274,'[1]シフト記号表（勤務時間帯）'!$C$6:$U$35,19,FALSE))</f>
        <v/>
      </c>
      <c r="V276" s="633" t="str">
        <f>IF(V274="","",VLOOKUP(V274,'[1]シフト記号表（勤務時間帯）'!$C$6:$U$35,19,FALSE))</f>
        <v/>
      </c>
      <c r="W276" s="633" t="str">
        <f>IF(W274="","",VLOOKUP(W274,'[1]シフト記号表（勤務時間帯）'!$C$6:$U$35,19,FALSE))</f>
        <v/>
      </c>
      <c r="X276" s="633" t="str">
        <f>IF(X274="","",VLOOKUP(X274,'[1]シフト記号表（勤務時間帯）'!$C$6:$U$35,19,FALSE))</f>
        <v/>
      </c>
      <c r="Y276" s="634" t="str">
        <f>IF(Y274="","",VLOOKUP(Y274,'[1]シフト記号表（勤務時間帯）'!$C$6:$U$35,19,FALSE))</f>
        <v/>
      </c>
      <c r="Z276" s="632" t="str">
        <f>IF(Z274="","",VLOOKUP(Z274,'[1]シフト記号表（勤務時間帯）'!$C$6:$U$35,19,FALSE))</f>
        <v/>
      </c>
      <c r="AA276" s="633" t="str">
        <f>IF(AA274="","",VLOOKUP(AA274,'[1]シフト記号表（勤務時間帯）'!$C$6:$U$35,19,FALSE))</f>
        <v/>
      </c>
      <c r="AB276" s="633" t="str">
        <f>IF(AB274="","",VLOOKUP(AB274,'[1]シフト記号表（勤務時間帯）'!$C$6:$U$35,19,FALSE))</f>
        <v/>
      </c>
      <c r="AC276" s="633" t="str">
        <f>IF(AC274="","",VLOOKUP(AC274,'[1]シフト記号表（勤務時間帯）'!$C$6:$U$35,19,FALSE))</f>
        <v/>
      </c>
      <c r="AD276" s="633" t="str">
        <f>IF(AD274="","",VLOOKUP(AD274,'[1]シフト記号表（勤務時間帯）'!$C$6:$U$35,19,FALSE))</f>
        <v/>
      </c>
      <c r="AE276" s="633" t="str">
        <f>IF(AE274="","",VLOOKUP(AE274,'[1]シフト記号表（勤務時間帯）'!$C$6:$U$35,19,FALSE))</f>
        <v/>
      </c>
      <c r="AF276" s="634" t="str">
        <f>IF(AF274="","",VLOOKUP(AF274,'[1]シフト記号表（勤務時間帯）'!$C$6:$U$35,19,FALSE))</f>
        <v/>
      </c>
      <c r="AG276" s="632" t="str">
        <f>IF(AG274="","",VLOOKUP(AG274,'[1]シフト記号表（勤務時間帯）'!$C$6:$U$35,19,FALSE))</f>
        <v/>
      </c>
      <c r="AH276" s="633" t="str">
        <f>IF(AH274="","",VLOOKUP(AH274,'[1]シフト記号表（勤務時間帯）'!$C$6:$U$35,19,FALSE))</f>
        <v/>
      </c>
      <c r="AI276" s="633" t="str">
        <f>IF(AI274="","",VLOOKUP(AI274,'[1]シフト記号表（勤務時間帯）'!$C$6:$U$35,19,FALSE))</f>
        <v/>
      </c>
      <c r="AJ276" s="633" t="str">
        <f>IF(AJ274="","",VLOOKUP(AJ274,'[1]シフト記号表（勤務時間帯）'!$C$6:$U$35,19,FALSE))</f>
        <v/>
      </c>
      <c r="AK276" s="633" t="str">
        <f>IF(AK274="","",VLOOKUP(AK274,'[1]シフト記号表（勤務時間帯）'!$C$6:$U$35,19,FALSE))</f>
        <v/>
      </c>
      <c r="AL276" s="633" t="str">
        <f>IF(AL274="","",VLOOKUP(AL274,'[1]シフト記号表（勤務時間帯）'!$C$6:$U$35,19,FALSE))</f>
        <v/>
      </c>
      <c r="AM276" s="634" t="str">
        <f>IF(AM274="","",VLOOKUP(AM274,'[1]シフト記号表（勤務時間帯）'!$C$6:$U$35,19,FALSE))</f>
        <v/>
      </c>
      <c r="AN276" s="632" t="str">
        <f>IF(AN274="","",VLOOKUP(AN274,'[1]シフト記号表（勤務時間帯）'!$C$6:$U$35,19,FALSE))</f>
        <v/>
      </c>
      <c r="AO276" s="633" t="str">
        <f>IF(AO274="","",VLOOKUP(AO274,'[1]シフト記号表（勤務時間帯）'!$C$6:$U$35,19,FALSE))</f>
        <v/>
      </c>
      <c r="AP276" s="633" t="str">
        <f>IF(AP274="","",VLOOKUP(AP274,'[1]シフト記号表（勤務時間帯）'!$C$6:$U$35,19,FALSE))</f>
        <v/>
      </c>
      <c r="AQ276" s="633" t="str">
        <f>IF(AQ274="","",VLOOKUP(AQ274,'[1]シフト記号表（勤務時間帯）'!$C$6:$U$35,19,FALSE))</f>
        <v/>
      </c>
      <c r="AR276" s="633" t="str">
        <f>IF(AR274="","",VLOOKUP(AR274,'[1]シフト記号表（勤務時間帯）'!$C$6:$U$35,19,FALSE))</f>
        <v/>
      </c>
      <c r="AS276" s="633" t="str">
        <f>IF(AS274="","",VLOOKUP(AS274,'[1]シフト記号表（勤務時間帯）'!$C$6:$U$35,19,FALSE))</f>
        <v/>
      </c>
      <c r="AT276" s="634" t="str">
        <f>IF(AT274="","",VLOOKUP(AT274,'[1]シフト記号表（勤務時間帯）'!$C$6:$U$35,19,FALSE))</f>
        <v/>
      </c>
      <c r="AU276" s="632" t="str">
        <f>IF(AU274="","",VLOOKUP(AU274,'[1]シフト記号表（勤務時間帯）'!$C$6:$U$35,19,FALSE))</f>
        <v/>
      </c>
      <c r="AV276" s="633" t="str">
        <f>IF(AV274="","",VLOOKUP(AV274,'[1]シフト記号表（勤務時間帯）'!$C$6:$U$35,19,FALSE))</f>
        <v/>
      </c>
      <c r="AW276" s="633" t="str">
        <f>IF(AW274="","",VLOOKUP(AW274,'[1]シフト記号表（勤務時間帯）'!$C$6:$U$35,19,FALSE))</f>
        <v/>
      </c>
      <c r="AX276" s="1827">
        <f>IF($BB$3="４週",SUM(S276:AT276),IF($BB$3="暦月",SUM(S276:AW276),""))</f>
        <v>0</v>
      </c>
      <c r="AY276" s="1828"/>
      <c r="AZ276" s="1829">
        <f>IF($BB$3="４週",AX276/4,IF($BB$3="暦月",'勤務体制（100名）'!AX276/('勤務体制（100名）'!$BB$8/7),""))</f>
        <v>0</v>
      </c>
      <c r="BA276" s="1830"/>
      <c r="BB276" s="1878"/>
      <c r="BC276" s="1841"/>
      <c r="BD276" s="1841"/>
      <c r="BE276" s="1841"/>
      <c r="BF276" s="1842"/>
    </row>
    <row r="277" spans="2:58" ht="20.25" customHeight="1" x14ac:dyDescent="0.2">
      <c r="B277" s="1750">
        <f>B274+1</f>
        <v>86</v>
      </c>
      <c r="C277" s="1853"/>
      <c r="D277" s="1854"/>
      <c r="E277" s="1855"/>
      <c r="F277" s="635"/>
      <c r="G277" s="1834"/>
      <c r="H277" s="1836"/>
      <c r="I277" s="1766"/>
      <c r="J277" s="1766"/>
      <c r="K277" s="1767"/>
      <c r="L277" s="1837"/>
      <c r="M277" s="1838"/>
      <c r="N277" s="1838"/>
      <c r="O277" s="1839"/>
      <c r="P277" s="1843" t="s">
        <v>1135</v>
      </c>
      <c r="Q277" s="1844"/>
      <c r="R277" s="1845"/>
      <c r="S277" s="690"/>
      <c r="T277" s="691"/>
      <c r="U277" s="691"/>
      <c r="V277" s="691"/>
      <c r="W277" s="691"/>
      <c r="X277" s="691"/>
      <c r="Y277" s="692"/>
      <c r="Z277" s="690"/>
      <c r="AA277" s="691"/>
      <c r="AB277" s="691"/>
      <c r="AC277" s="691"/>
      <c r="AD277" s="691"/>
      <c r="AE277" s="691"/>
      <c r="AF277" s="692"/>
      <c r="AG277" s="690"/>
      <c r="AH277" s="691"/>
      <c r="AI277" s="691"/>
      <c r="AJ277" s="691"/>
      <c r="AK277" s="691"/>
      <c r="AL277" s="691"/>
      <c r="AM277" s="692"/>
      <c r="AN277" s="690"/>
      <c r="AO277" s="691"/>
      <c r="AP277" s="691"/>
      <c r="AQ277" s="691"/>
      <c r="AR277" s="691"/>
      <c r="AS277" s="691"/>
      <c r="AT277" s="692"/>
      <c r="AU277" s="690"/>
      <c r="AV277" s="691"/>
      <c r="AW277" s="691"/>
      <c r="AX277" s="1915"/>
      <c r="AY277" s="1916"/>
      <c r="AZ277" s="1917"/>
      <c r="BA277" s="1918"/>
      <c r="BB277" s="1876"/>
      <c r="BC277" s="1838"/>
      <c r="BD277" s="1838"/>
      <c r="BE277" s="1838"/>
      <c r="BF277" s="1839"/>
    </row>
    <row r="278" spans="2:58" ht="20.25" customHeight="1" x14ac:dyDescent="0.2">
      <c r="B278" s="1750"/>
      <c r="C278" s="1856"/>
      <c r="D278" s="1857"/>
      <c r="E278" s="1858"/>
      <c r="F278" s="627"/>
      <c r="G278" s="1761"/>
      <c r="H278" s="1765"/>
      <c r="I278" s="1766"/>
      <c r="J278" s="1766"/>
      <c r="K278" s="1767"/>
      <c r="L278" s="1771"/>
      <c r="M278" s="1772"/>
      <c r="N278" s="1772"/>
      <c r="O278" s="1773"/>
      <c r="P278" s="1817" t="s">
        <v>1136</v>
      </c>
      <c r="Q278" s="1818"/>
      <c r="R278" s="1819"/>
      <c r="S278" s="628" t="str">
        <f>IF(S277="","",VLOOKUP(S277,'[1]シフト記号表（勤務時間帯）'!$C$6:$K$35,9,FALSE))</f>
        <v/>
      </c>
      <c r="T278" s="629" t="str">
        <f>IF(T277="","",VLOOKUP(T277,'[1]シフト記号表（勤務時間帯）'!$C$6:$K$35,9,FALSE))</f>
        <v/>
      </c>
      <c r="U278" s="629" t="str">
        <f>IF(U277="","",VLOOKUP(U277,'[1]シフト記号表（勤務時間帯）'!$C$6:$K$35,9,FALSE))</f>
        <v/>
      </c>
      <c r="V278" s="629" t="str">
        <f>IF(V277="","",VLOOKUP(V277,'[1]シフト記号表（勤務時間帯）'!$C$6:$K$35,9,FALSE))</f>
        <v/>
      </c>
      <c r="W278" s="629" t="str">
        <f>IF(W277="","",VLOOKUP(W277,'[1]シフト記号表（勤務時間帯）'!$C$6:$K$35,9,FALSE))</f>
        <v/>
      </c>
      <c r="X278" s="629" t="str">
        <f>IF(X277="","",VLOOKUP(X277,'[1]シフト記号表（勤務時間帯）'!$C$6:$K$35,9,FALSE))</f>
        <v/>
      </c>
      <c r="Y278" s="630" t="str">
        <f>IF(Y277="","",VLOOKUP(Y277,'[1]シフト記号表（勤務時間帯）'!$C$6:$K$35,9,FALSE))</f>
        <v/>
      </c>
      <c r="Z278" s="628" t="str">
        <f>IF(Z277="","",VLOOKUP(Z277,'[1]シフト記号表（勤務時間帯）'!$C$6:$K$35,9,FALSE))</f>
        <v/>
      </c>
      <c r="AA278" s="629" t="str">
        <f>IF(AA277="","",VLOOKUP(AA277,'[1]シフト記号表（勤務時間帯）'!$C$6:$K$35,9,FALSE))</f>
        <v/>
      </c>
      <c r="AB278" s="629" t="str">
        <f>IF(AB277="","",VLOOKUP(AB277,'[1]シフト記号表（勤務時間帯）'!$C$6:$K$35,9,FALSE))</f>
        <v/>
      </c>
      <c r="AC278" s="629" t="str">
        <f>IF(AC277="","",VLOOKUP(AC277,'[1]シフト記号表（勤務時間帯）'!$C$6:$K$35,9,FALSE))</f>
        <v/>
      </c>
      <c r="AD278" s="629" t="str">
        <f>IF(AD277="","",VLOOKUP(AD277,'[1]シフト記号表（勤務時間帯）'!$C$6:$K$35,9,FALSE))</f>
        <v/>
      </c>
      <c r="AE278" s="629" t="str">
        <f>IF(AE277="","",VLOOKUP(AE277,'[1]シフト記号表（勤務時間帯）'!$C$6:$K$35,9,FALSE))</f>
        <v/>
      </c>
      <c r="AF278" s="630" t="str">
        <f>IF(AF277="","",VLOOKUP(AF277,'[1]シフト記号表（勤務時間帯）'!$C$6:$K$35,9,FALSE))</f>
        <v/>
      </c>
      <c r="AG278" s="628" t="str">
        <f>IF(AG277="","",VLOOKUP(AG277,'[1]シフト記号表（勤務時間帯）'!$C$6:$K$35,9,FALSE))</f>
        <v/>
      </c>
      <c r="AH278" s="629" t="str">
        <f>IF(AH277="","",VLOOKUP(AH277,'[1]シフト記号表（勤務時間帯）'!$C$6:$K$35,9,FALSE))</f>
        <v/>
      </c>
      <c r="AI278" s="629" t="str">
        <f>IF(AI277="","",VLOOKUP(AI277,'[1]シフト記号表（勤務時間帯）'!$C$6:$K$35,9,FALSE))</f>
        <v/>
      </c>
      <c r="AJ278" s="629" t="str">
        <f>IF(AJ277="","",VLOOKUP(AJ277,'[1]シフト記号表（勤務時間帯）'!$C$6:$K$35,9,FALSE))</f>
        <v/>
      </c>
      <c r="AK278" s="629" t="str">
        <f>IF(AK277="","",VLOOKUP(AK277,'[1]シフト記号表（勤務時間帯）'!$C$6:$K$35,9,FALSE))</f>
        <v/>
      </c>
      <c r="AL278" s="629" t="str">
        <f>IF(AL277="","",VLOOKUP(AL277,'[1]シフト記号表（勤務時間帯）'!$C$6:$K$35,9,FALSE))</f>
        <v/>
      </c>
      <c r="AM278" s="630" t="str">
        <f>IF(AM277="","",VLOOKUP(AM277,'[1]シフト記号表（勤務時間帯）'!$C$6:$K$35,9,FALSE))</f>
        <v/>
      </c>
      <c r="AN278" s="628" t="str">
        <f>IF(AN277="","",VLOOKUP(AN277,'[1]シフト記号表（勤務時間帯）'!$C$6:$K$35,9,FALSE))</f>
        <v/>
      </c>
      <c r="AO278" s="629" t="str">
        <f>IF(AO277="","",VLOOKUP(AO277,'[1]シフト記号表（勤務時間帯）'!$C$6:$K$35,9,FALSE))</f>
        <v/>
      </c>
      <c r="AP278" s="629" t="str">
        <f>IF(AP277="","",VLOOKUP(AP277,'[1]シフト記号表（勤務時間帯）'!$C$6:$K$35,9,FALSE))</f>
        <v/>
      </c>
      <c r="AQ278" s="629" t="str">
        <f>IF(AQ277="","",VLOOKUP(AQ277,'[1]シフト記号表（勤務時間帯）'!$C$6:$K$35,9,FALSE))</f>
        <v/>
      </c>
      <c r="AR278" s="629" t="str">
        <f>IF(AR277="","",VLOOKUP(AR277,'[1]シフト記号表（勤務時間帯）'!$C$6:$K$35,9,FALSE))</f>
        <v/>
      </c>
      <c r="AS278" s="629" t="str">
        <f>IF(AS277="","",VLOOKUP(AS277,'[1]シフト記号表（勤務時間帯）'!$C$6:$K$35,9,FALSE))</f>
        <v/>
      </c>
      <c r="AT278" s="630" t="str">
        <f>IF(AT277="","",VLOOKUP(AT277,'[1]シフト記号表（勤務時間帯）'!$C$6:$K$35,9,FALSE))</f>
        <v/>
      </c>
      <c r="AU278" s="628" t="str">
        <f>IF(AU277="","",VLOOKUP(AU277,'[1]シフト記号表（勤務時間帯）'!$C$6:$K$35,9,FALSE))</f>
        <v/>
      </c>
      <c r="AV278" s="629" t="str">
        <f>IF(AV277="","",VLOOKUP(AV277,'[1]シフト記号表（勤務時間帯）'!$C$6:$K$35,9,FALSE))</f>
        <v/>
      </c>
      <c r="AW278" s="629" t="str">
        <f>IF(AW277="","",VLOOKUP(AW277,'[1]シフト記号表（勤務時間帯）'!$C$6:$K$35,9,FALSE))</f>
        <v/>
      </c>
      <c r="AX278" s="1820">
        <f>IF($BB$3="４週",SUM(S278:AT278),IF($BB$3="暦月",SUM(S278:AW278),""))</f>
        <v>0</v>
      </c>
      <c r="AY278" s="1821"/>
      <c r="AZ278" s="1822">
        <f>IF($BB$3="４週",AX278/4,IF($BB$3="暦月",'勤務体制（100名）'!AX278/('勤務体制（100名）'!$BB$8/7),""))</f>
        <v>0</v>
      </c>
      <c r="BA278" s="1823"/>
      <c r="BB278" s="1877"/>
      <c r="BC278" s="1772"/>
      <c r="BD278" s="1772"/>
      <c r="BE278" s="1772"/>
      <c r="BF278" s="1773"/>
    </row>
    <row r="279" spans="2:58" ht="20.25" customHeight="1" x14ac:dyDescent="0.2">
      <c r="B279" s="1750"/>
      <c r="C279" s="1859"/>
      <c r="D279" s="1860"/>
      <c r="E279" s="1861"/>
      <c r="F279" s="693">
        <f>C277</f>
        <v>0</v>
      </c>
      <c r="G279" s="1835"/>
      <c r="H279" s="1765"/>
      <c r="I279" s="1766"/>
      <c r="J279" s="1766"/>
      <c r="K279" s="1767"/>
      <c r="L279" s="1840"/>
      <c r="M279" s="1841"/>
      <c r="N279" s="1841"/>
      <c r="O279" s="1842"/>
      <c r="P279" s="1824" t="s">
        <v>1137</v>
      </c>
      <c r="Q279" s="1825"/>
      <c r="R279" s="1826"/>
      <c r="S279" s="632" t="str">
        <f>IF(S277="","",VLOOKUP(S277,'[1]シフト記号表（勤務時間帯）'!$C$6:$U$35,19,FALSE))</f>
        <v/>
      </c>
      <c r="T279" s="633" t="str">
        <f>IF(T277="","",VLOOKUP(T277,'[1]シフト記号表（勤務時間帯）'!$C$6:$U$35,19,FALSE))</f>
        <v/>
      </c>
      <c r="U279" s="633" t="str">
        <f>IF(U277="","",VLOOKUP(U277,'[1]シフト記号表（勤務時間帯）'!$C$6:$U$35,19,FALSE))</f>
        <v/>
      </c>
      <c r="V279" s="633" t="str">
        <f>IF(V277="","",VLOOKUP(V277,'[1]シフト記号表（勤務時間帯）'!$C$6:$U$35,19,FALSE))</f>
        <v/>
      </c>
      <c r="W279" s="633" t="str">
        <f>IF(W277="","",VLOOKUP(W277,'[1]シフト記号表（勤務時間帯）'!$C$6:$U$35,19,FALSE))</f>
        <v/>
      </c>
      <c r="X279" s="633" t="str">
        <f>IF(X277="","",VLOOKUP(X277,'[1]シフト記号表（勤務時間帯）'!$C$6:$U$35,19,FALSE))</f>
        <v/>
      </c>
      <c r="Y279" s="634" t="str">
        <f>IF(Y277="","",VLOOKUP(Y277,'[1]シフト記号表（勤務時間帯）'!$C$6:$U$35,19,FALSE))</f>
        <v/>
      </c>
      <c r="Z279" s="632" t="str">
        <f>IF(Z277="","",VLOOKUP(Z277,'[1]シフト記号表（勤務時間帯）'!$C$6:$U$35,19,FALSE))</f>
        <v/>
      </c>
      <c r="AA279" s="633" t="str">
        <f>IF(AA277="","",VLOOKUP(AA277,'[1]シフト記号表（勤務時間帯）'!$C$6:$U$35,19,FALSE))</f>
        <v/>
      </c>
      <c r="AB279" s="633" t="str">
        <f>IF(AB277="","",VLOOKUP(AB277,'[1]シフト記号表（勤務時間帯）'!$C$6:$U$35,19,FALSE))</f>
        <v/>
      </c>
      <c r="AC279" s="633" t="str">
        <f>IF(AC277="","",VLOOKUP(AC277,'[1]シフト記号表（勤務時間帯）'!$C$6:$U$35,19,FALSE))</f>
        <v/>
      </c>
      <c r="AD279" s="633" t="str">
        <f>IF(AD277="","",VLOOKUP(AD277,'[1]シフト記号表（勤務時間帯）'!$C$6:$U$35,19,FALSE))</f>
        <v/>
      </c>
      <c r="AE279" s="633" t="str">
        <f>IF(AE277="","",VLOOKUP(AE277,'[1]シフト記号表（勤務時間帯）'!$C$6:$U$35,19,FALSE))</f>
        <v/>
      </c>
      <c r="AF279" s="634" t="str">
        <f>IF(AF277="","",VLOOKUP(AF277,'[1]シフト記号表（勤務時間帯）'!$C$6:$U$35,19,FALSE))</f>
        <v/>
      </c>
      <c r="AG279" s="632" t="str">
        <f>IF(AG277="","",VLOOKUP(AG277,'[1]シフト記号表（勤務時間帯）'!$C$6:$U$35,19,FALSE))</f>
        <v/>
      </c>
      <c r="AH279" s="633" t="str">
        <f>IF(AH277="","",VLOOKUP(AH277,'[1]シフト記号表（勤務時間帯）'!$C$6:$U$35,19,FALSE))</f>
        <v/>
      </c>
      <c r="AI279" s="633" t="str">
        <f>IF(AI277="","",VLOOKUP(AI277,'[1]シフト記号表（勤務時間帯）'!$C$6:$U$35,19,FALSE))</f>
        <v/>
      </c>
      <c r="AJ279" s="633" t="str">
        <f>IF(AJ277="","",VLOOKUP(AJ277,'[1]シフト記号表（勤務時間帯）'!$C$6:$U$35,19,FALSE))</f>
        <v/>
      </c>
      <c r="AK279" s="633" t="str">
        <f>IF(AK277="","",VLOOKUP(AK277,'[1]シフト記号表（勤務時間帯）'!$C$6:$U$35,19,FALSE))</f>
        <v/>
      </c>
      <c r="AL279" s="633" t="str">
        <f>IF(AL277="","",VLOOKUP(AL277,'[1]シフト記号表（勤務時間帯）'!$C$6:$U$35,19,FALSE))</f>
        <v/>
      </c>
      <c r="AM279" s="634" t="str">
        <f>IF(AM277="","",VLOOKUP(AM277,'[1]シフト記号表（勤務時間帯）'!$C$6:$U$35,19,FALSE))</f>
        <v/>
      </c>
      <c r="AN279" s="632" t="str">
        <f>IF(AN277="","",VLOOKUP(AN277,'[1]シフト記号表（勤務時間帯）'!$C$6:$U$35,19,FALSE))</f>
        <v/>
      </c>
      <c r="AO279" s="633" t="str">
        <f>IF(AO277="","",VLOOKUP(AO277,'[1]シフト記号表（勤務時間帯）'!$C$6:$U$35,19,FALSE))</f>
        <v/>
      </c>
      <c r="AP279" s="633" t="str">
        <f>IF(AP277="","",VLOOKUP(AP277,'[1]シフト記号表（勤務時間帯）'!$C$6:$U$35,19,FALSE))</f>
        <v/>
      </c>
      <c r="AQ279" s="633" t="str">
        <f>IF(AQ277="","",VLOOKUP(AQ277,'[1]シフト記号表（勤務時間帯）'!$C$6:$U$35,19,FALSE))</f>
        <v/>
      </c>
      <c r="AR279" s="633" t="str">
        <f>IF(AR277="","",VLOOKUP(AR277,'[1]シフト記号表（勤務時間帯）'!$C$6:$U$35,19,FALSE))</f>
        <v/>
      </c>
      <c r="AS279" s="633" t="str">
        <f>IF(AS277="","",VLOOKUP(AS277,'[1]シフト記号表（勤務時間帯）'!$C$6:$U$35,19,FALSE))</f>
        <v/>
      </c>
      <c r="AT279" s="634" t="str">
        <f>IF(AT277="","",VLOOKUP(AT277,'[1]シフト記号表（勤務時間帯）'!$C$6:$U$35,19,FALSE))</f>
        <v/>
      </c>
      <c r="AU279" s="632" t="str">
        <f>IF(AU277="","",VLOOKUP(AU277,'[1]シフト記号表（勤務時間帯）'!$C$6:$U$35,19,FALSE))</f>
        <v/>
      </c>
      <c r="AV279" s="633" t="str">
        <f>IF(AV277="","",VLOOKUP(AV277,'[1]シフト記号表（勤務時間帯）'!$C$6:$U$35,19,FALSE))</f>
        <v/>
      </c>
      <c r="AW279" s="633" t="str">
        <f>IF(AW277="","",VLOOKUP(AW277,'[1]シフト記号表（勤務時間帯）'!$C$6:$U$35,19,FALSE))</f>
        <v/>
      </c>
      <c r="AX279" s="1827">
        <f>IF($BB$3="４週",SUM(S279:AT279),IF($BB$3="暦月",SUM(S279:AW279),""))</f>
        <v>0</v>
      </c>
      <c r="AY279" s="1828"/>
      <c r="AZ279" s="1829">
        <f>IF($BB$3="４週",AX279/4,IF($BB$3="暦月",'勤務体制（100名）'!AX279/('勤務体制（100名）'!$BB$8/7),""))</f>
        <v>0</v>
      </c>
      <c r="BA279" s="1830"/>
      <c r="BB279" s="1878"/>
      <c r="BC279" s="1841"/>
      <c r="BD279" s="1841"/>
      <c r="BE279" s="1841"/>
      <c r="BF279" s="1842"/>
    </row>
    <row r="280" spans="2:58" ht="20.25" customHeight="1" x14ac:dyDescent="0.2">
      <c r="B280" s="1750">
        <f>B277+1</f>
        <v>87</v>
      </c>
      <c r="C280" s="1853"/>
      <c r="D280" s="1854"/>
      <c r="E280" s="1855"/>
      <c r="F280" s="635"/>
      <c r="G280" s="1834"/>
      <c r="H280" s="1836"/>
      <c r="I280" s="1766"/>
      <c r="J280" s="1766"/>
      <c r="K280" s="1767"/>
      <c r="L280" s="1837"/>
      <c r="M280" s="1838"/>
      <c r="N280" s="1838"/>
      <c r="O280" s="1839"/>
      <c r="P280" s="1843" t="s">
        <v>1135</v>
      </c>
      <c r="Q280" s="1844"/>
      <c r="R280" s="1845"/>
      <c r="S280" s="690"/>
      <c r="T280" s="691"/>
      <c r="U280" s="691"/>
      <c r="V280" s="691"/>
      <c r="W280" s="691"/>
      <c r="X280" s="691"/>
      <c r="Y280" s="692"/>
      <c r="Z280" s="690"/>
      <c r="AA280" s="691"/>
      <c r="AB280" s="691"/>
      <c r="AC280" s="691"/>
      <c r="AD280" s="691"/>
      <c r="AE280" s="691"/>
      <c r="AF280" s="692"/>
      <c r="AG280" s="690"/>
      <c r="AH280" s="691"/>
      <c r="AI280" s="691"/>
      <c r="AJ280" s="691"/>
      <c r="AK280" s="691"/>
      <c r="AL280" s="691"/>
      <c r="AM280" s="692"/>
      <c r="AN280" s="690"/>
      <c r="AO280" s="691"/>
      <c r="AP280" s="691"/>
      <c r="AQ280" s="691"/>
      <c r="AR280" s="691"/>
      <c r="AS280" s="691"/>
      <c r="AT280" s="692"/>
      <c r="AU280" s="690"/>
      <c r="AV280" s="691"/>
      <c r="AW280" s="691"/>
      <c r="AX280" s="1915"/>
      <c r="AY280" s="1916"/>
      <c r="AZ280" s="1917"/>
      <c r="BA280" s="1918"/>
      <c r="BB280" s="1876"/>
      <c r="BC280" s="1838"/>
      <c r="BD280" s="1838"/>
      <c r="BE280" s="1838"/>
      <c r="BF280" s="1839"/>
    </row>
    <row r="281" spans="2:58" ht="20.25" customHeight="1" x14ac:dyDescent="0.2">
      <c r="B281" s="1750"/>
      <c r="C281" s="1856"/>
      <c r="D281" s="1857"/>
      <c r="E281" s="1858"/>
      <c r="F281" s="627"/>
      <c r="G281" s="1761"/>
      <c r="H281" s="1765"/>
      <c r="I281" s="1766"/>
      <c r="J281" s="1766"/>
      <c r="K281" s="1767"/>
      <c r="L281" s="1771"/>
      <c r="M281" s="1772"/>
      <c r="N281" s="1772"/>
      <c r="O281" s="1773"/>
      <c r="P281" s="1817" t="s">
        <v>1136</v>
      </c>
      <c r="Q281" s="1818"/>
      <c r="R281" s="1819"/>
      <c r="S281" s="628" t="str">
        <f>IF(S280="","",VLOOKUP(S280,'[1]シフト記号表（勤務時間帯）'!$C$6:$K$35,9,FALSE))</f>
        <v/>
      </c>
      <c r="T281" s="629" t="str">
        <f>IF(T280="","",VLOOKUP(T280,'[1]シフト記号表（勤務時間帯）'!$C$6:$K$35,9,FALSE))</f>
        <v/>
      </c>
      <c r="U281" s="629" t="str">
        <f>IF(U280="","",VLOOKUP(U280,'[1]シフト記号表（勤務時間帯）'!$C$6:$K$35,9,FALSE))</f>
        <v/>
      </c>
      <c r="V281" s="629" t="str">
        <f>IF(V280="","",VLOOKUP(V280,'[1]シフト記号表（勤務時間帯）'!$C$6:$K$35,9,FALSE))</f>
        <v/>
      </c>
      <c r="W281" s="629" t="str">
        <f>IF(W280="","",VLOOKUP(W280,'[1]シフト記号表（勤務時間帯）'!$C$6:$K$35,9,FALSE))</f>
        <v/>
      </c>
      <c r="X281" s="629" t="str">
        <f>IF(X280="","",VLOOKUP(X280,'[1]シフト記号表（勤務時間帯）'!$C$6:$K$35,9,FALSE))</f>
        <v/>
      </c>
      <c r="Y281" s="630" t="str">
        <f>IF(Y280="","",VLOOKUP(Y280,'[1]シフト記号表（勤務時間帯）'!$C$6:$K$35,9,FALSE))</f>
        <v/>
      </c>
      <c r="Z281" s="628" t="str">
        <f>IF(Z280="","",VLOOKUP(Z280,'[1]シフト記号表（勤務時間帯）'!$C$6:$K$35,9,FALSE))</f>
        <v/>
      </c>
      <c r="AA281" s="629" t="str">
        <f>IF(AA280="","",VLOOKUP(AA280,'[1]シフト記号表（勤務時間帯）'!$C$6:$K$35,9,FALSE))</f>
        <v/>
      </c>
      <c r="AB281" s="629" t="str">
        <f>IF(AB280="","",VLOOKUP(AB280,'[1]シフト記号表（勤務時間帯）'!$C$6:$K$35,9,FALSE))</f>
        <v/>
      </c>
      <c r="AC281" s="629" t="str">
        <f>IF(AC280="","",VLOOKUP(AC280,'[1]シフト記号表（勤務時間帯）'!$C$6:$K$35,9,FALSE))</f>
        <v/>
      </c>
      <c r="AD281" s="629" t="str">
        <f>IF(AD280="","",VLOOKUP(AD280,'[1]シフト記号表（勤務時間帯）'!$C$6:$K$35,9,FALSE))</f>
        <v/>
      </c>
      <c r="AE281" s="629" t="str">
        <f>IF(AE280="","",VLOOKUP(AE280,'[1]シフト記号表（勤務時間帯）'!$C$6:$K$35,9,FALSE))</f>
        <v/>
      </c>
      <c r="AF281" s="630" t="str">
        <f>IF(AF280="","",VLOOKUP(AF280,'[1]シフト記号表（勤務時間帯）'!$C$6:$K$35,9,FALSE))</f>
        <v/>
      </c>
      <c r="AG281" s="628" t="str">
        <f>IF(AG280="","",VLOOKUP(AG280,'[1]シフト記号表（勤務時間帯）'!$C$6:$K$35,9,FALSE))</f>
        <v/>
      </c>
      <c r="AH281" s="629" t="str">
        <f>IF(AH280="","",VLOOKUP(AH280,'[1]シフト記号表（勤務時間帯）'!$C$6:$K$35,9,FALSE))</f>
        <v/>
      </c>
      <c r="AI281" s="629" t="str">
        <f>IF(AI280="","",VLOOKUP(AI280,'[1]シフト記号表（勤務時間帯）'!$C$6:$K$35,9,FALSE))</f>
        <v/>
      </c>
      <c r="AJ281" s="629" t="str">
        <f>IF(AJ280="","",VLOOKUP(AJ280,'[1]シフト記号表（勤務時間帯）'!$C$6:$K$35,9,FALSE))</f>
        <v/>
      </c>
      <c r="AK281" s="629" t="str">
        <f>IF(AK280="","",VLOOKUP(AK280,'[1]シフト記号表（勤務時間帯）'!$C$6:$K$35,9,FALSE))</f>
        <v/>
      </c>
      <c r="AL281" s="629" t="str">
        <f>IF(AL280="","",VLOOKUP(AL280,'[1]シフト記号表（勤務時間帯）'!$C$6:$K$35,9,FALSE))</f>
        <v/>
      </c>
      <c r="AM281" s="630" t="str">
        <f>IF(AM280="","",VLOOKUP(AM280,'[1]シフト記号表（勤務時間帯）'!$C$6:$K$35,9,FALSE))</f>
        <v/>
      </c>
      <c r="AN281" s="628" t="str">
        <f>IF(AN280="","",VLOOKUP(AN280,'[1]シフト記号表（勤務時間帯）'!$C$6:$K$35,9,FALSE))</f>
        <v/>
      </c>
      <c r="AO281" s="629" t="str">
        <f>IF(AO280="","",VLOOKUP(AO280,'[1]シフト記号表（勤務時間帯）'!$C$6:$K$35,9,FALSE))</f>
        <v/>
      </c>
      <c r="AP281" s="629" t="str">
        <f>IF(AP280="","",VLOOKUP(AP280,'[1]シフト記号表（勤務時間帯）'!$C$6:$K$35,9,FALSE))</f>
        <v/>
      </c>
      <c r="AQ281" s="629" t="str">
        <f>IF(AQ280="","",VLOOKUP(AQ280,'[1]シフト記号表（勤務時間帯）'!$C$6:$K$35,9,FALSE))</f>
        <v/>
      </c>
      <c r="AR281" s="629" t="str">
        <f>IF(AR280="","",VLOOKUP(AR280,'[1]シフト記号表（勤務時間帯）'!$C$6:$K$35,9,FALSE))</f>
        <v/>
      </c>
      <c r="AS281" s="629" t="str">
        <f>IF(AS280="","",VLOOKUP(AS280,'[1]シフト記号表（勤務時間帯）'!$C$6:$K$35,9,FALSE))</f>
        <v/>
      </c>
      <c r="AT281" s="630" t="str">
        <f>IF(AT280="","",VLOOKUP(AT280,'[1]シフト記号表（勤務時間帯）'!$C$6:$K$35,9,FALSE))</f>
        <v/>
      </c>
      <c r="AU281" s="628" t="str">
        <f>IF(AU280="","",VLOOKUP(AU280,'[1]シフト記号表（勤務時間帯）'!$C$6:$K$35,9,FALSE))</f>
        <v/>
      </c>
      <c r="AV281" s="629" t="str">
        <f>IF(AV280="","",VLOOKUP(AV280,'[1]シフト記号表（勤務時間帯）'!$C$6:$K$35,9,FALSE))</f>
        <v/>
      </c>
      <c r="AW281" s="629" t="str">
        <f>IF(AW280="","",VLOOKUP(AW280,'[1]シフト記号表（勤務時間帯）'!$C$6:$K$35,9,FALSE))</f>
        <v/>
      </c>
      <c r="AX281" s="1820">
        <f>IF($BB$3="４週",SUM(S281:AT281),IF($BB$3="暦月",SUM(S281:AW281),""))</f>
        <v>0</v>
      </c>
      <c r="AY281" s="1821"/>
      <c r="AZ281" s="1822">
        <f>IF($BB$3="４週",AX281/4,IF($BB$3="暦月",'勤務体制（100名）'!AX281/('勤務体制（100名）'!$BB$8/7),""))</f>
        <v>0</v>
      </c>
      <c r="BA281" s="1823"/>
      <c r="BB281" s="1877"/>
      <c r="BC281" s="1772"/>
      <c r="BD281" s="1772"/>
      <c r="BE281" s="1772"/>
      <c r="BF281" s="1773"/>
    </row>
    <row r="282" spans="2:58" ht="20.25" customHeight="1" x14ac:dyDescent="0.2">
      <c r="B282" s="1750"/>
      <c r="C282" s="1859"/>
      <c r="D282" s="1860"/>
      <c r="E282" s="1861"/>
      <c r="F282" s="693">
        <f>C280</f>
        <v>0</v>
      </c>
      <c r="G282" s="1835"/>
      <c r="H282" s="1765"/>
      <c r="I282" s="1766"/>
      <c r="J282" s="1766"/>
      <c r="K282" s="1767"/>
      <c r="L282" s="1840"/>
      <c r="M282" s="1841"/>
      <c r="N282" s="1841"/>
      <c r="O282" s="1842"/>
      <c r="P282" s="1824" t="s">
        <v>1137</v>
      </c>
      <c r="Q282" s="1825"/>
      <c r="R282" s="1826"/>
      <c r="S282" s="632" t="str">
        <f>IF(S280="","",VLOOKUP(S280,'[1]シフト記号表（勤務時間帯）'!$C$6:$U$35,19,FALSE))</f>
        <v/>
      </c>
      <c r="T282" s="633" t="str">
        <f>IF(T280="","",VLOOKUP(T280,'[1]シフト記号表（勤務時間帯）'!$C$6:$U$35,19,FALSE))</f>
        <v/>
      </c>
      <c r="U282" s="633" t="str">
        <f>IF(U280="","",VLOOKUP(U280,'[1]シフト記号表（勤務時間帯）'!$C$6:$U$35,19,FALSE))</f>
        <v/>
      </c>
      <c r="V282" s="633" t="str">
        <f>IF(V280="","",VLOOKUP(V280,'[1]シフト記号表（勤務時間帯）'!$C$6:$U$35,19,FALSE))</f>
        <v/>
      </c>
      <c r="W282" s="633" t="str">
        <f>IF(W280="","",VLOOKUP(W280,'[1]シフト記号表（勤務時間帯）'!$C$6:$U$35,19,FALSE))</f>
        <v/>
      </c>
      <c r="X282" s="633" t="str">
        <f>IF(X280="","",VLOOKUP(X280,'[1]シフト記号表（勤務時間帯）'!$C$6:$U$35,19,FALSE))</f>
        <v/>
      </c>
      <c r="Y282" s="634" t="str">
        <f>IF(Y280="","",VLOOKUP(Y280,'[1]シフト記号表（勤務時間帯）'!$C$6:$U$35,19,FALSE))</f>
        <v/>
      </c>
      <c r="Z282" s="632" t="str">
        <f>IF(Z280="","",VLOOKUP(Z280,'[1]シフト記号表（勤務時間帯）'!$C$6:$U$35,19,FALSE))</f>
        <v/>
      </c>
      <c r="AA282" s="633" t="str">
        <f>IF(AA280="","",VLOOKUP(AA280,'[1]シフト記号表（勤務時間帯）'!$C$6:$U$35,19,FALSE))</f>
        <v/>
      </c>
      <c r="AB282" s="633" t="str">
        <f>IF(AB280="","",VLOOKUP(AB280,'[1]シフト記号表（勤務時間帯）'!$C$6:$U$35,19,FALSE))</f>
        <v/>
      </c>
      <c r="AC282" s="633" t="str">
        <f>IF(AC280="","",VLOOKUP(AC280,'[1]シフト記号表（勤務時間帯）'!$C$6:$U$35,19,FALSE))</f>
        <v/>
      </c>
      <c r="AD282" s="633" t="str">
        <f>IF(AD280="","",VLOOKUP(AD280,'[1]シフト記号表（勤務時間帯）'!$C$6:$U$35,19,FALSE))</f>
        <v/>
      </c>
      <c r="AE282" s="633" t="str">
        <f>IF(AE280="","",VLOOKUP(AE280,'[1]シフト記号表（勤務時間帯）'!$C$6:$U$35,19,FALSE))</f>
        <v/>
      </c>
      <c r="AF282" s="634" t="str">
        <f>IF(AF280="","",VLOOKUP(AF280,'[1]シフト記号表（勤務時間帯）'!$C$6:$U$35,19,FALSE))</f>
        <v/>
      </c>
      <c r="AG282" s="632" t="str">
        <f>IF(AG280="","",VLOOKUP(AG280,'[1]シフト記号表（勤務時間帯）'!$C$6:$U$35,19,FALSE))</f>
        <v/>
      </c>
      <c r="AH282" s="633" t="str">
        <f>IF(AH280="","",VLOOKUP(AH280,'[1]シフト記号表（勤務時間帯）'!$C$6:$U$35,19,FALSE))</f>
        <v/>
      </c>
      <c r="AI282" s="633" t="str">
        <f>IF(AI280="","",VLOOKUP(AI280,'[1]シフト記号表（勤務時間帯）'!$C$6:$U$35,19,FALSE))</f>
        <v/>
      </c>
      <c r="AJ282" s="633" t="str">
        <f>IF(AJ280="","",VLOOKUP(AJ280,'[1]シフト記号表（勤務時間帯）'!$C$6:$U$35,19,FALSE))</f>
        <v/>
      </c>
      <c r="AK282" s="633" t="str">
        <f>IF(AK280="","",VLOOKUP(AK280,'[1]シフト記号表（勤務時間帯）'!$C$6:$U$35,19,FALSE))</f>
        <v/>
      </c>
      <c r="AL282" s="633" t="str">
        <f>IF(AL280="","",VLOOKUP(AL280,'[1]シフト記号表（勤務時間帯）'!$C$6:$U$35,19,FALSE))</f>
        <v/>
      </c>
      <c r="AM282" s="634" t="str">
        <f>IF(AM280="","",VLOOKUP(AM280,'[1]シフト記号表（勤務時間帯）'!$C$6:$U$35,19,FALSE))</f>
        <v/>
      </c>
      <c r="AN282" s="632" t="str">
        <f>IF(AN280="","",VLOOKUP(AN280,'[1]シフト記号表（勤務時間帯）'!$C$6:$U$35,19,FALSE))</f>
        <v/>
      </c>
      <c r="AO282" s="633" t="str">
        <f>IF(AO280="","",VLOOKUP(AO280,'[1]シフト記号表（勤務時間帯）'!$C$6:$U$35,19,FALSE))</f>
        <v/>
      </c>
      <c r="AP282" s="633" t="str">
        <f>IF(AP280="","",VLOOKUP(AP280,'[1]シフト記号表（勤務時間帯）'!$C$6:$U$35,19,FALSE))</f>
        <v/>
      </c>
      <c r="AQ282" s="633" t="str">
        <f>IF(AQ280="","",VLOOKUP(AQ280,'[1]シフト記号表（勤務時間帯）'!$C$6:$U$35,19,FALSE))</f>
        <v/>
      </c>
      <c r="AR282" s="633" t="str">
        <f>IF(AR280="","",VLOOKUP(AR280,'[1]シフト記号表（勤務時間帯）'!$C$6:$U$35,19,FALSE))</f>
        <v/>
      </c>
      <c r="AS282" s="633" t="str">
        <f>IF(AS280="","",VLOOKUP(AS280,'[1]シフト記号表（勤務時間帯）'!$C$6:$U$35,19,FALSE))</f>
        <v/>
      </c>
      <c r="AT282" s="634" t="str">
        <f>IF(AT280="","",VLOOKUP(AT280,'[1]シフト記号表（勤務時間帯）'!$C$6:$U$35,19,FALSE))</f>
        <v/>
      </c>
      <c r="AU282" s="632" t="str">
        <f>IF(AU280="","",VLOOKUP(AU280,'[1]シフト記号表（勤務時間帯）'!$C$6:$U$35,19,FALSE))</f>
        <v/>
      </c>
      <c r="AV282" s="633" t="str">
        <f>IF(AV280="","",VLOOKUP(AV280,'[1]シフト記号表（勤務時間帯）'!$C$6:$U$35,19,FALSE))</f>
        <v/>
      </c>
      <c r="AW282" s="633" t="str">
        <f>IF(AW280="","",VLOOKUP(AW280,'[1]シフト記号表（勤務時間帯）'!$C$6:$U$35,19,FALSE))</f>
        <v/>
      </c>
      <c r="AX282" s="1827">
        <f>IF($BB$3="４週",SUM(S282:AT282),IF($BB$3="暦月",SUM(S282:AW282),""))</f>
        <v>0</v>
      </c>
      <c r="AY282" s="1828"/>
      <c r="AZ282" s="1829">
        <f>IF($BB$3="４週",AX282/4,IF($BB$3="暦月",'勤務体制（100名）'!AX282/('勤務体制（100名）'!$BB$8/7),""))</f>
        <v>0</v>
      </c>
      <c r="BA282" s="1830"/>
      <c r="BB282" s="1878"/>
      <c r="BC282" s="1841"/>
      <c r="BD282" s="1841"/>
      <c r="BE282" s="1841"/>
      <c r="BF282" s="1842"/>
    </row>
    <row r="283" spans="2:58" ht="20.25" customHeight="1" x14ac:dyDescent="0.2">
      <c r="B283" s="1750">
        <f>B280+1</f>
        <v>88</v>
      </c>
      <c r="C283" s="1853"/>
      <c r="D283" s="1854"/>
      <c r="E283" s="1855"/>
      <c r="F283" s="635"/>
      <c r="G283" s="1834"/>
      <c r="H283" s="1836"/>
      <c r="I283" s="1766"/>
      <c r="J283" s="1766"/>
      <c r="K283" s="1767"/>
      <c r="L283" s="1837"/>
      <c r="M283" s="1838"/>
      <c r="N283" s="1838"/>
      <c r="O283" s="1839"/>
      <c r="P283" s="1843" t="s">
        <v>1135</v>
      </c>
      <c r="Q283" s="1844"/>
      <c r="R283" s="1845"/>
      <c r="S283" s="690"/>
      <c r="T283" s="691"/>
      <c r="U283" s="691"/>
      <c r="V283" s="691"/>
      <c r="W283" s="691"/>
      <c r="X283" s="691"/>
      <c r="Y283" s="692"/>
      <c r="Z283" s="690"/>
      <c r="AA283" s="691"/>
      <c r="AB283" s="691"/>
      <c r="AC283" s="691"/>
      <c r="AD283" s="691"/>
      <c r="AE283" s="691"/>
      <c r="AF283" s="692"/>
      <c r="AG283" s="690"/>
      <c r="AH283" s="691"/>
      <c r="AI283" s="691"/>
      <c r="AJ283" s="691"/>
      <c r="AK283" s="691"/>
      <c r="AL283" s="691"/>
      <c r="AM283" s="692"/>
      <c r="AN283" s="690"/>
      <c r="AO283" s="691"/>
      <c r="AP283" s="691"/>
      <c r="AQ283" s="691"/>
      <c r="AR283" s="691"/>
      <c r="AS283" s="691"/>
      <c r="AT283" s="692"/>
      <c r="AU283" s="690"/>
      <c r="AV283" s="691"/>
      <c r="AW283" s="691"/>
      <c r="AX283" s="1915"/>
      <c r="AY283" s="1916"/>
      <c r="AZ283" s="1917"/>
      <c r="BA283" s="1918"/>
      <c r="BB283" s="1876"/>
      <c r="BC283" s="1838"/>
      <c r="BD283" s="1838"/>
      <c r="BE283" s="1838"/>
      <c r="BF283" s="1839"/>
    </row>
    <row r="284" spans="2:58" ht="20.25" customHeight="1" x14ac:dyDescent="0.2">
      <c r="B284" s="1750"/>
      <c r="C284" s="1856"/>
      <c r="D284" s="1857"/>
      <c r="E284" s="1858"/>
      <c r="F284" s="627"/>
      <c r="G284" s="1761"/>
      <c r="H284" s="1765"/>
      <c r="I284" s="1766"/>
      <c r="J284" s="1766"/>
      <c r="K284" s="1767"/>
      <c r="L284" s="1771"/>
      <c r="M284" s="1772"/>
      <c r="N284" s="1772"/>
      <c r="O284" s="1773"/>
      <c r="P284" s="1817" t="s">
        <v>1136</v>
      </c>
      <c r="Q284" s="1818"/>
      <c r="R284" s="1819"/>
      <c r="S284" s="628" t="str">
        <f>IF(S283="","",VLOOKUP(S283,'[1]シフト記号表（勤務時間帯）'!$C$6:$K$35,9,FALSE))</f>
        <v/>
      </c>
      <c r="T284" s="629" t="str">
        <f>IF(T283="","",VLOOKUP(T283,'[1]シフト記号表（勤務時間帯）'!$C$6:$K$35,9,FALSE))</f>
        <v/>
      </c>
      <c r="U284" s="629" t="str">
        <f>IF(U283="","",VLOOKUP(U283,'[1]シフト記号表（勤務時間帯）'!$C$6:$K$35,9,FALSE))</f>
        <v/>
      </c>
      <c r="V284" s="629" t="str">
        <f>IF(V283="","",VLOOKUP(V283,'[1]シフト記号表（勤務時間帯）'!$C$6:$K$35,9,FALSE))</f>
        <v/>
      </c>
      <c r="W284" s="629" t="str">
        <f>IF(W283="","",VLOOKUP(W283,'[1]シフト記号表（勤務時間帯）'!$C$6:$K$35,9,FALSE))</f>
        <v/>
      </c>
      <c r="X284" s="629" t="str">
        <f>IF(X283="","",VLOOKUP(X283,'[1]シフト記号表（勤務時間帯）'!$C$6:$K$35,9,FALSE))</f>
        <v/>
      </c>
      <c r="Y284" s="630" t="str">
        <f>IF(Y283="","",VLOOKUP(Y283,'[1]シフト記号表（勤務時間帯）'!$C$6:$K$35,9,FALSE))</f>
        <v/>
      </c>
      <c r="Z284" s="628" t="str">
        <f>IF(Z283="","",VLOOKUP(Z283,'[1]シフト記号表（勤務時間帯）'!$C$6:$K$35,9,FALSE))</f>
        <v/>
      </c>
      <c r="AA284" s="629" t="str">
        <f>IF(AA283="","",VLOOKUP(AA283,'[1]シフト記号表（勤務時間帯）'!$C$6:$K$35,9,FALSE))</f>
        <v/>
      </c>
      <c r="AB284" s="629" t="str">
        <f>IF(AB283="","",VLOOKUP(AB283,'[1]シフト記号表（勤務時間帯）'!$C$6:$K$35,9,FALSE))</f>
        <v/>
      </c>
      <c r="AC284" s="629" t="str">
        <f>IF(AC283="","",VLOOKUP(AC283,'[1]シフト記号表（勤務時間帯）'!$C$6:$K$35,9,FALSE))</f>
        <v/>
      </c>
      <c r="AD284" s="629" t="str">
        <f>IF(AD283="","",VLOOKUP(AD283,'[1]シフト記号表（勤務時間帯）'!$C$6:$K$35,9,FALSE))</f>
        <v/>
      </c>
      <c r="AE284" s="629" t="str">
        <f>IF(AE283="","",VLOOKUP(AE283,'[1]シフト記号表（勤務時間帯）'!$C$6:$K$35,9,FALSE))</f>
        <v/>
      </c>
      <c r="AF284" s="630" t="str">
        <f>IF(AF283="","",VLOOKUP(AF283,'[1]シフト記号表（勤務時間帯）'!$C$6:$K$35,9,FALSE))</f>
        <v/>
      </c>
      <c r="AG284" s="628" t="str">
        <f>IF(AG283="","",VLOOKUP(AG283,'[1]シフト記号表（勤務時間帯）'!$C$6:$K$35,9,FALSE))</f>
        <v/>
      </c>
      <c r="AH284" s="629" t="str">
        <f>IF(AH283="","",VLOOKUP(AH283,'[1]シフト記号表（勤務時間帯）'!$C$6:$K$35,9,FALSE))</f>
        <v/>
      </c>
      <c r="AI284" s="629" t="str">
        <f>IF(AI283="","",VLOOKUP(AI283,'[1]シフト記号表（勤務時間帯）'!$C$6:$K$35,9,FALSE))</f>
        <v/>
      </c>
      <c r="AJ284" s="629" t="str">
        <f>IF(AJ283="","",VLOOKUP(AJ283,'[1]シフト記号表（勤務時間帯）'!$C$6:$K$35,9,FALSE))</f>
        <v/>
      </c>
      <c r="AK284" s="629" t="str">
        <f>IF(AK283="","",VLOOKUP(AK283,'[1]シフト記号表（勤務時間帯）'!$C$6:$K$35,9,FALSE))</f>
        <v/>
      </c>
      <c r="AL284" s="629" t="str">
        <f>IF(AL283="","",VLOOKUP(AL283,'[1]シフト記号表（勤務時間帯）'!$C$6:$K$35,9,FALSE))</f>
        <v/>
      </c>
      <c r="AM284" s="630" t="str">
        <f>IF(AM283="","",VLOOKUP(AM283,'[1]シフト記号表（勤務時間帯）'!$C$6:$K$35,9,FALSE))</f>
        <v/>
      </c>
      <c r="AN284" s="628" t="str">
        <f>IF(AN283="","",VLOOKUP(AN283,'[1]シフト記号表（勤務時間帯）'!$C$6:$K$35,9,FALSE))</f>
        <v/>
      </c>
      <c r="AO284" s="629" t="str">
        <f>IF(AO283="","",VLOOKUP(AO283,'[1]シフト記号表（勤務時間帯）'!$C$6:$K$35,9,FALSE))</f>
        <v/>
      </c>
      <c r="AP284" s="629" t="str">
        <f>IF(AP283="","",VLOOKUP(AP283,'[1]シフト記号表（勤務時間帯）'!$C$6:$K$35,9,FALSE))</f>
        <v/>
      </c>
      <c r="AQ284" s="629" t="str">
        <f>IF(AQ283="","",VLOOKUP(AQ283,'[1]シフト記号表（勤務時間帯）'!$C$6:$K$35,9,FALSE))</f>
        <v/>
      </c>
      <c r="AR284" s="629" t="str">
        <f>IF(AR283="","",VLOOKUP(AR283,'[1]シフト記号表（勤務時間帯）'!$C$6:$K$35,9,FALSE))</f>
        <v/>
      </c>
      <c r="AS284" s="629" t="str">
        <f>IF(AS283="","",VLOOKUP(AS283,'[1]シフト記号表（勤務時間帯）'!$C$6:$K$35,9,FALSE))</f>
        <v/>
      </c>
      <c r="AT284" s="630" t="str">
        <f>IF(AT283="","",VLOOKUP(AT283,'[1]シフト記号表（勤務時間帯）'!$C$6:$K$35,9,FALSE))</f>
        <v/>
      </c>
      <c r="AU284" s="628" t="str">
        <f>IF(AU283="","",VLOOKUP(AU283,'[1]シフト記号表（勤務時間帯）'!$C$6:$K$35,9,FALSE))</f>
        <v/>
      </c>
      <c r="AV284" s="629" t="str">
        <f>IF(AV283="","",VLOOKUP(AV283,'[1]シフト記号表（勤務時間帯）'!$C$6:$K$35,9,FALSE))</f>
        <v/>
      </c>
      <c r="AW284" s="629" t="str">
        <f>IF(AW283="","",VLOOKUP(AW283,'[1]シフト記号表（勤務時間帯）'!$C$6:$K$35,9,FALSE))</f>
        <v/>
      </c>
      <c r="AX284" s="1820">
        <f>IF($BB$3="４週",SUM(S284:AT284),IF($BB$3="暦月",SUM(S284:AW284),""))</f>
        <v>0</v>
      </c>
      <c r="AY284" s="1821"/>
      <c r="AZ284" s="1822">
        <f>IF($BB$3="４週",AX284/4,IF($BB$3="暦月",'勤務体制（100名）'!AX284/('勤務体制（100名）'!$BB$8/7),""))</f>
        <v>0</v>
      </c>
      <c r="BA284" s="1823"/>
      <c r="BB284" s="1877"/>
      <c r="BC284" s="1772"/>
      <c r="BD284" s="1772"/>
      <c r="BE284" s="1772"/>
      <c r="BF284" s="1773"/>
    </row>
    <row r="285" spans="2:58" ht="20.25" customHeight="1" x14ac:dyDescent="0.2">
      <c r="B285" s="1750"/>
      <c r="C285" s="1859"/>
      <c r="D285" s="1860"/>
      <c r="E285" s="1861"/>
      <c r="F285" s="693">
        <f>C283</f>
        <v>0</v>
      </c>
      <c r="G285" s="1835"/>
      <c r="H285" s="1765"/>
      <c r="I285" s="1766"/>
      <c r="J285" s="1766"/>
      <c r="K285" s="1767"/>
      <c r="L285" s="1840"/>
      <c r="M285" s="1841"/>
      <c r="N285" s="1841"/>
      <c r="O285" s="1842"/>
      <c r="P285" s="1824" t="s">
        <v>1137</v>
      </c>
      <c r="Q285" s="1825"/>
      <c r="R285" s="1826"/>
      <c r="S285" s="632" t="str">
        <f>IF(S283="","",VLOOKUP(S283,'[1]シフト記号表（勤務時間帯）'!$C$6:$U$35,19,FALSE))</f>
        <v/>
      </c>
      <c r="T285" s="633" t="str">
        <f>IF(T283="","",VLOOKUP(T283,'[1]シフト記号表（勤務時間帯）'!$C$6:$U$35,19,FALSE))</f>
        <v/>
      </c>
      <c r="U285" s="633" t="str">
        <f>IF(U283="","",VLOOKUP(U283,'[1]シフト記号表（勤務時間帯）'!$C$6:$U$35,19,FALSE))</f>
        <v/>
      </c>
      <c r="V285" s="633" t="str">
        <f>IF(V283="","",VLOOKUP(V283,'[1]シフト記号表（勤務時間帯）'!$C$6:$U$35,19,FALSE))</f>
        <v/>
      </c>
      <c r="W285" s="633" t="str">
        <f>IF(W283="","",VLOOKUP(W283,'[1]シフト記号表（勤務時間帯）'!$C$6:$U$35,19,FALSE))</f>
        <v/>
      </c>
      <c r="X285" s="633" t="str">
        <f>IF(X283="","",VLOOKUP(X283,'[1]シフト記号表（勤務時間帯）'!$C$6:$U$35,19,FALSE))</f>
        <v/>
      </c>
      <c r="Y285" s="634" t="str">
        <f>IF(Y283="","",VLOOKUP(Y283,'[1]シフト記号表（勤務時間帯）'!$C$6:$U$35,19,FALSE))</f>
        <v/>
      </c>
      <c r="Z285" s="632" t="str">
        <f>IF(Z283="","",VLOOKUP(Z283,'[1]シフト記号表（勤務時間帯）'!$C$6:$U$35,19,FALSE))</f>
        <v/>
      </c>
      <c r="AA285" s="633" t="str">
        <f>IF(AA283="","",VLOOKUP(AA283,'[1]シフト記号表（勤務時間帯）'!$C$6:$U$35,19,FALSE))</f>
        <v/>
      </c>
      <c r="AB285" s="633" t="str">
        <f>IF(AB283="","",VLOOKUP(AB283,'[1]シフト記号表（勤務時間帯）'!$C$6:$U$35,19,FALSE))</f>
        <v/>
      </c>
      <c r="AC285" s="633" t="str">
        <f>IF(AC283="","",VLOOKUP(AC283,'[1]シフト記号表（勤務時間帯）'!$C$6:$U$35,19,FALSE))</f>
        <v/>
      </c>
      <c r="AD285" s="633" t="str">
        <f>IF(AD283="","",VLOOKUP(AD283,'[1]シフト記号表（勤務時間帯）'!$C$6:$U$35,19,FALSE))</f>
        <v/>
      </c>
      <c r="AE285" s="633" t="str">
        <f>IF(AE283="","",VLOOKUP(AE283,'[1]シフト記号表（勤務時間帯）'!$C$6:$U$35,19,FALSE))</f>
        <v/>
      </c>
      <c r="AF285" s="634" t="str">
        <f>IF(AF283="","",VLOOKUP(AF283,'[1]シフト記号表（勤務時間帯）'!$C$6:$U$35,19,FALSE))</f>
        <v/>
      </c>
      <c r="AG285" s="632" t="str">
        <f>IF(AG283="","",VLOOKUP(AG283,'[1]シフト記号表（勤務時間帯）'!$C$6:$U$35,19,FALSE))</f>
        <v/>
      </c>
      <c r="AH285" s="633" t="str">
        <f>IF(AH283="","",VLOOKUP(AH283,'[1]シフト記号表（勤務時間帯）'!$C$6:$U$35,19,FALSE))</f>
        <v/>
      </c>
      <c r="AI285" s="633" t="str">
        <f>IF(AI283="","",VLOOKUP(AI283,'[1]シフト記号表（勤務時間帯）'!$C$6:$U$35,19,FALSE))</f>
        <v/>
      </c>
      <c r="AJ285" s="633" t="str">
        <f>IF(AJ283="","",VLOOKUP(AJ283,'[1]シフト記号表（勤務時間帯）'!$C$6:$U$35,19,FALSE))</f>
        <v/>
      </c>
      <c r="AK285" s="633" t="str">
        <f>IF(AK283="","",VLOOKUP(AK283,'[1]シフト記号表（勤務時間帯）'!$C$6:$U$35,19,FALSE))</f>
        <v/>
      </c>
      <c r="AL285" s="633" t="str">
        <f>IF(AL283="","",VLOOKUP(AL283,'[1]シフト記号表（勤務時間帯）'!$C$6:$U$35,19,FALSE))</f>
        <v/>
      </c>
      <c r="AM285" s="634" t="str">
        <f>IF(AM283="","",VLOOKUP(AM283,'[1]シフト記号表（勤務時間帯）'!$C$6:$U$35,19,FALSE))</f>
        <v/>
      </c>
      <c r="AN285" s="632" t="str">
        <f>IF(AN283="","",VLOOKUP(AN283,'[1]シフト記号表（勤務時間帯）'!$C$6:$U$35,19,FALSE))</f>
        <v/>
      </c>
      <c r="AO285" s="633" t="str">
        <f>IF(AO283="","",VLOOKUP(AO283,'[1]シフト記号表（勤務時間帯）'!$C$6:$U$35,19,FALSE))</f>
        <v/>
      </c>
      <c r="AP285" s="633" t="str">
        <f>IF(AP283="","",VLOOKUP(AP283,'[1]シフト記号表（勤務時間帯）'!$C$6:$U$35,19,FALSE))</f>
        <v/>
      </c>
      <c r="AQ285" s="633" t="str">
        <f>IF(AQ283="","",VLOOKUP(AQ283,'[1]シフト記号表（勤務時間帯）'!$C$6:$U$35,19,FALSE))</f>
        <v/>
      </c>
      <c r="AR285" s="633" t="str">
        <f>IF(AR283="","",VLOOKUP(AR283,'[1]シフト記号表（勤務時間帯）'!$C$6:$U$35,19,FALSE))</f>
        <v/>
      </c>
      <c r="AS285" s="633" t="str">
        <f>IF(AS283="","",VLOOKUP(AS283,'[1]シフト記号表（勤務時間帯）'!$C$6:$U$35,19,FALSE))</f>
        <v/>
      </c>
      <c r="AT285" s="634" t="str">
        <f>IF(AT283="","",VLOOKUP(AT283,'[1]シフト記号表（勤務時間帯）'!$C$6:$U$35,19,FALSE))</f>
        <v/>
      </c>
      <c r="AU285" s="632" t="str">
        <f>IF(AU283="","",VLOOKUP(AU283,'[1]シフト記号表（勤務時間帯）'!$C$6:$U$35,19,FALSE))</f>
        <v/>
      </c>
      <c r="AV285" s="633" t="str">
        <f>IF(AV283="","",VLOOKUP(AV283,'[1]シフト記号表（勤務時間帯）'!$C$6:$U$35,19,FALSE))</f>
        <v/>
      </c>
      <c r="AW285" s="633" t="str">
        <f>IF(AW283="","",VLOOKUP(AW283,'[1]シフト記号表（勤務時間帯）'!$C$6:$U$35,19,FALSE))</f>
        <v/>
      </c>
      <c r="AX285" s="1827">
        <f>IF($BB$3="４週",SUM(S285:AT285),IF($BB$3="暦月",SUM(S285:AW285),""))</f>
        <v>0</v>
      </c>
      <c r="AY285" s="1828"/>
      <c r="AZ285" s="1829">
        <f>IF($BB$3="４週",AX285/4,IF($BB$3="暦月",'勤務体制（100名）'!AX285/('勤務体制（100名）'!$BB$8/7),""))</f>
        <v>0</v>
      </c>
      <c r="BA285" s="1830"/>
      <c r="BB285" s="1878"/>
      <c r="BC285" s="1841"/>
      <c r="BD285" s="1841"/>
      <c r="BE285" s="1841"/>
      <c r="BF285" s="1842"/>
    </row>
    <row r="286" spans="2:58" ht="20.25" customHeight="1" x14ac:dyDescent="0.2">
      <c r="B286" s="1750">
        <f>B283+1</f>
        <v>89</v>
      </c>
      <c r="C286" s="1853"/>
      <c r="D286" s="1854"/>
      <c r="E286" s="1855"/>
      <c r="F286" s="635"/>
      <c r="G286" s="1834"/>
      <c r="H286" s="1836"/>
      <c r="I286" s="1766"/>
      <c r="J286" s="1766"/>
      <c r="K286" s="1767"/>
      <c r="L286" s="1837"/>
      <c r="M286" s="1838"/>
      <c r="N286" s="1838"/>
      <c r="O286" s="1839"/>
      <c r="P286" s="1843" t="s">
        <v>1135</v>
      </c>
      <c r="Q286" s="1844"/>
      <c r="R286" s="1845"/>
      <c r="S286" s="690"/>
      <c r="T286" s="691"/>
      <c r="U286" s="691"/>
      <c r="V286" s="691"/>
      <c r="W286" s="691"/>
      <c r="X286" s="691"/>
      <c r="Y286" s="692"/>
      <c r="Z286" s="690"/>
      <c r="AA286" s="691"/>
      <c r="AB286" s="691"/>
      <c r="AC286" s="691"/>
      <c r="AD286" s="691"/>
      <c r="AE286" s="691"/>
      <c r="AF286" s="692"/>
      <c r="AG286" s="690"/>
      <c r="AH286" s="691"/>
      <c r="AI286" s="691"/>
      <c r="AJ286" s="691"/>
      <c r="AK286" s="691"/>
      <c r="AL286" s="691"/>
      <c r="AM286" s="692"/>
      <c r="AN286" s="690"/>
      <c r="AO286" s="691"/>
      <c r="AP286" s="691"/>
      <c r="AQ286" s="691"/>
      <c r="AR286" s="691"/>
      <c r="AS286" s="691"/>
      <c r="AT286" s="692"/>
      <c r="AU286" s="690"/>
      <c r="AV286" s="691"/>
      <c r="AW286" s="691"/>
      <c r="AX286" s="1915"/>
      <c r="AY286" s="1916"/>
      <c r="AZ286" s="1917"/>
      <c r="BA286" s="1918"/>
      <c r="BB286" s="1876"/>
      <c r="BC286" s="1838"/>
      <c r="BD286" s="1838"/>
      <c r="BE286" s="1838"/>
      <c r="BF286" s="1839"/>
    </row>
    <row r="287" spans="2:58" ht="20.25" customHeight="1" x14ac:dyDescent="0.2">
      <c r="B287" s="1750"/>
      <c r="C287" s="1856"/>
      <c r="D287" s="1857"/>
      <c r="E287" s="1858"/>
      <c r="F287" s="627"/>
      <c r="G287" s="1761"/>
      <c r="H287" s="1765"/>
      <c r="I287" s="1766"/>
      <c r="J287" s="1766"/>
      <c r="K287" s="1767"/>
      <c r="L287" s="1771"/>
      <c r="M287" s="1772"/>
      <c r="N287" s="1772"/>
      <c r="O287" s="1773"/>
      <c r="P287" s="1817" t="s">
        <v>1136</v>
      </c>
      <c r="Q287" s="1818"/>
      <c r="R287" s="1819"/>
      <c r="S287" s="628" t="str">
        <f>IF(S286="","",VLOOKUP(S286,'[1]シフト記号表（勤務時間帯）'!$C$6:$K$35,9,FALSE))</f>
        <v/>
      </c>
      <c r="T287" s="629" t="str">
        <f>IF(T286="","",VLOOKUP(T286,'[1]シフト記号表（勤務時間帯）'!$C$6:$K$35,9,FALSE))</f>
        <v/>
      </c>
      <c r="U287" s="629" t="str">
        <f>IF(U286="","",VLOOKUP(U286,'[1]シフト記号表（勤務時間帯）'!$C$6:$K$35,9,FALSE))</f>
        <v/>
      </c>
      <c r="V287" s="629" t="str">
        <f>IF(V286="","",VLOOKUP(V286,'[1]シフト記号表（勤務時間帯）'!$C$6:$K$35,9,FALSE))</f>
        <v/>
      </c>
      <c r="W287" s="629" t="str">
        <f>IF(W286="","",VLOOKUP(W286,'[1]シフト記号表（勤務時間帯）'!$C$6:$K$35,9,FALSE))</f>
        <v/>
      </c>
      <c r="X287" s="629" t="str">
        <f>IF(X286="","",VLOOKUP(X286,'[1]シフト記号表（勤務時間帯）'!$C$6:$K$35,9,FALSE))</f>
        <v/>
      </c>
      <c r="Y287" s="630" t="str">
        <f>IF(Y286="","",VLOOKUP(Y286,'[1]シフト記号表（勤務時間帯）'!$C$6:$K$35,9,FALSE))</f>
        <v/>
      </c>
      <c r="Z287" s="628" t="str">
        <f>IF(Z286="","",VLOOKUP(Z286,'[1]シフト記号表（勤務時間帯）'!$C$6:$K$35,9,FALSE))</f>
        <v/>
      </c>
      <c r="AA287" s="629" t="str">
        <f>IF(AA286="","",VLOOKUP(AA286,'[1]シフト記号表（勤務時間帯）'!$C$6:$K$35,9,FALSE))</f>
        <v/>
      </c>
      <c r="AB287" s="629" t="str">
        <f>IF(AB286="","",VLOOKUP(AB286,'[1]シフト記号表（勤務時間帯）'!$C$6:$K$35,9,FALSE))</f>
        <v/>
      </c>
      <c r="AC287" s="629" t="str">
        <f>IF(AC286="","",VLOOKUP(AC286,'[1]シフト記号表（勤務時間帯）'!$C$6:$K$35,9,FALSE))</f>
        <v/>
      </c>
      <c r="AD287" s="629" t="str">
        <f>IF(AD286="","",VLOOKUP(AD286,'[1]シフト記号表（勤務時間帯）'!$C$6:$K$35,9,FALSE))</f>
        <v/>
      </c>
      <c r="AE287" s="629" t="str">
        <f>IF(AE286="","",VLOOKUP(AE286,'[1]シフト記号表（勤務時間帯）'!$C$6:$K$35,9,FALSE))</f>
        <v/>
      </c>
      <c r="AF287" s="630" t="str">
        <f>IF(AF286="","",VLOOKUP(AF286,'[1]シフト記号表（勤務時間帯）'!$C$6:$K$35,9,FALSE))</f>
        <v/>
      </c>
      <c r="AG287" s="628" t="str">
        <f>IF(AG286="","",VLOOKUP(AG286,'[1]シフト記号表（勤務時間帯）'!$C$6:$K$35,9,FALSE))</f>
        <v/>
      </c>
      <c r="AH287" s="629" t="str">
        <f>IF(AH286="","",VLOOKUP(AH286,'[1]シフト記号表（勤務時間帯）'!$C$6:$K$35,9,FALSE))</f>
        <v/>
      </c>
      <c r="AI287" s="629" t="str">
        <f>IF(AI286="","",VLOOKUP(AI286,'[1]シフト記号表（勤務時間帯）'!$C$6:$K$35,9,FALSE))</f>
        <v/>
      </c>
      <c r="AJ287" s="629" t="str">
        <f>IF(AJ286="","",VLOOKUP(AJ286,'[1]シフト記号表（勤務時間帯）'!$C$6:$K$35,9,FALSE))</f>
        <v/>
      </c>
      <c r="AK287" s="629" t="str">
        <f>IF(AK286="","",VLOOKUP(AK286,'[1]シフト記号表（勤務時間帯）'!$C$6:$K$35,9,FALSE))</f>
        <v/>
      </c>
      <c r="AL287" s="629" t="str">
        <f>IF(AL286="","",VLOOKUP(AL286,'[1]シフト記号表（勤務時間帯）'!$C$6:$K$35,9,FALSE))</f>
        <v/>
      </c>
      <c r="AM287" s="630" t="str">
        <f>IF(AM286="","",VLOOKUP(AM286,'[1]シフト記号表（勤務時間帯）'!$C$6:$K$35,9,FALSE))</f>
        <v/>
      </c>
      <c r="AN287" s="628" t="str">
        <f>IF(AN286="","",VLOOKUP(AN286,'[1]シフト記号表（勤務時間帯）'!$C$6:$K$35,9,FALSE))</f>
        <v/>
      </c>
      <c r="AO287" s="629" t="str">
        <f>IF(AO286="","",VLOOKUP(AO286,'[1]シフト記号表（勤務時間帯）'!$C$6:$K$35,9,FALSE))</f>
        <v/>
      </c>
      <c r="AP287" s="629" t="str">
        <f>IF(AP286="","",VLOOKUP(AP286,'[1]シフト記号表（勤務時間帯）'!$C$6:$K$35,9,FALSE))</f>
        <v/>
      </c>
      <c r="AQ287" s="629" t="str">
        <f>IF(AQ286="","",VLOOKUP(AQ286,'[1]シフト記号表（勤務時間帯）'!$C$6:$K$35,9,FALSE))</f>
        <v/>
      </c>
      <c r="AR287" s="629" t="str">
        <f>IF(AR286="","",VLOOKUP(AR286,'[1]シフト記号表（勤務時間帯）'!$C$6:$K$35,9,FALSE))</f>
        <v/>
      </c>
      <c r="AS287" s="629" t="str">
        <f>IF(AS286="","",VLOOKUP(AS286,'[1]シフト記号表（勤務時間帯）'!$C$6:$K$35,9,FALSE))</f>
        <v/>
      </c>
      <c r="AT287" s="630" t="str">
        <f>IF(AT286="","",VLOOKUP(AT286,'[1]シフト記号表（勤務時間帯）'!$C$6:$K$35,9,FALSE))</f>
        <v/>
      </c>
      <c r="AU287" s="628" t="str">
        <f>IF(AU286="","",VLOOKUP(AU286,'[1]シフト記号表（勤務時間帯）'!$C$6:$K$35,9,FALSE))</f>
        <v/>
      </c>
      <c r="AV287" s="629" t="str">
        <f>IF(AV286="","",VLOOKUP(AV286,'[1]シフト記号表（勤務時間帯）'!$C$6:$K$35,9,FALSE))</f>
        <v/>
      </c>
      <c r="AW287" s="629" t="str">
        <f>IF(AW286="","",VLOOKUP(AW286,'[1]シフト記号表（勤務時間帯）'!$C$6:$K$35,9,FALSE))</f>
        <v/>
      </c>
      <c r="AX287" s="1820">
        <f>IF($BB$3="４週",SUM(S287:AT287),IF($BB$3="暦月",SUM(S287:AW287),""))</f>
        <v>0</v>
      </c>
      <c r="AY287" s="1821"/>
      <c r="AZ287" s="1822">
        <f>IF($BB$3="４週",AX287/4,IF($BB$3="暦月",'勤務体制（100名）'!AX287/('勤務体制（100名）'!$BB$8/7),""))</f>
        <v>0</v>
      </c>
      <c r="BA287" s="1823"/>
      <c r="BB287" s="1877"/>
      <c r="BC287" s="1772"/>
      <c r="BD287" s="1772"/>
      <c r="BE287" s="1772"/>
      <c r="BF287" s="1773"/>
    </row>
    <row r="288" spans="2:58" ht="20.25" customHeight="1" x14ac:dyDescent="0.2">
      <c r="B288" s="1750"/>
      <c r="C288" s="1859"/>
      <c r="D288" s="1860"/>
      <c r="E288" s="1861"/>
      <c r="F288" s="693">
        <f>C286</f>
        <v>0</v>
      </c>
      <c r="G288" s="1835"/>
      <c r="H288" s="1765"/>
      <c r="I288" s="1766"/>
      <c r="J288" s="1766"/>
      <c r="K288" s="1767"/>
      <c r="L288" s="1840"/>
      <c r="M288" s="1841"/>
      <c r="N288" s="1841"/>
      <c r="O288" s="1842"/>
      <c r="P288" s="1824" t="s">
        <v>1137</v>
      </c>
      <c r="Q288" s="1825"/>
      <c r="R288" s="1826"/>
      <c r="S288" s="632" t="str">
        <f>IF(S286="","",VLOOKUP(S286,'[1]シフト記号表（勤務時間帯）'!$C$6:$U$35,19,FALSE))</f>
        <v/>
      </c>
      <c r="T288" s="633" t="str">
        <f>IF(T286="","",VLOOKUP(T286,'[1]シフト記号表（勤務時間帯）'!$C$6:$U$35,19,FALSE))</f>
        <v/>
      </c>
      <c r="U288" s="633" t="str">
        <f>IF(U286="","",VLOOKUP(U286,'[1]シフト記号表（勤務時間帯）'!$C$6:$U$35,19,FALSE))</f>
        <v/>
      </c>
      <c r="V288" s="633" t="str">
        <f>IF(V286="","",VLOOKUP(V286,'[1]シフト記号表（勤務時間帯）'!$C$6:$U$35,19,FALSE))</f>
        <v/>
      </c>
      <c r="W288" s="633" t="str">
        <f>IF(W286="","",VLOOKUP(W286,'[1]シフト記号表（勤務時間帯）'!$C$6:$U$35,19,FALSE))</f>
        <v/>
      </c>
      <c r="X288" s="633" t="str">
        <f>IF(X286="","",VLOOKUP(X286,'[1]シフト記号表（勤務時間帯）'!$C$6:$U$35,19,FALSE))</f>
        <v/>
      </c>
      <c r="Y288" s="634" t="str">
        <f>IF(Y286="","",VLOOKUP(Y286,'[1]シフト記号表（勤務時間帯）'!$C$6:$U$35,19,FALSE))</f>
        <v/>
      </c>
      <c r="Z288" s="632" t="str">
        <f>IF(Z286="","",VLOOKUP(Z286,'[1]シフト記号表（勤務時間帯）'!$C$6:$U$35,19,FALSE))</f>
        <v/>
      </c>
      <c r="AA288" s="633" t="str">
        <f>IF(AA286="","",VLOOKUP(AA286,'[1]シフト記号表（勤務時間帯）'!$C$6:$U$35,19,FALSE))</f>
        <v/>
      </c>
      <c r="AB288" s="633" t="str">
        <f>IF(AB286="","",VLOOKUP(AB286,'[1]シフト記号表（勤務時間帯）'!$C$6:$U$35,19,FALSE))</f>
        <v/>
      </c>
      <c r="AC288" s="633" t="str">
        <f>IF(AC286="","",VLOOKUP(AC286,'[1]シフト記号表（勤務時間帯）'!$C$6:$U$35,19,FALSE))</f>
        <v/>
      </c>
      <c r="AD288" s="633" t="str">
        <f>IF(AD286="","",VLOOKUP(AD286,'[1]シフト記号表（勤務時間帯）'!$C$6:$U$35,19,FALSE))</f>
        <v/>
      </c>
      <c r="AE288" s="633" t="str">
        <f>IF(AE286="","",VLOOKUP(AE286,'[1]シフト記号表（勤務時間帯）'!$C$6:$U$35,19,FALSE))</f>
        <v/>
      </c>
      <c r="AF288" s="634" t="str">
        <f>IF(AF286="","",VLOOKUP(AF286,'[1]シフト記号表（勤務時間帯）'!$C$6:$U$35,19,FALSE))</f>
        <v/>
      </c>
      <c r="AG288" s="632" t="str">
        <f>IF(AG286="","",VLOOKUP(AG286,'[1]シフト記号表（勤務時間帯）'!$C$6:$U$35,19,FALSE))</f>
        <v/>
      </c>
      <c r="AH288" s="633" t="str">
        <f>IF(AH286="","",VLOOKUP(AH286,'[1]シフト記号表（勤務時間帯）'!$C$6:$U$35,19,FALSE))</f>
        <v/>
      </c>
      <c r="AI288" s="633" t="str">
        <f>IF(AI286="","",VLOOKUP(AI286,'[1]シフト記号表（勤務時間帯）'!$C$6:$U$35,19,FALSE))</f>
        <v/>
      </c>
      <c r="AJ288" s="633" t="str">
        <f>IF(AJ286="","",VLOOKUP(AJ286,'[1]シフト記号表（勤務時間帯）'!$C$6:$U$35,19,FALSE))</f>
        <v/>
      </c>
      <c r="AK288" s="633" t="str">
        <f>IF(AK286="","",VLOOKUP(AK286,'[1]シフト記号表（勤務時間帯）'!$C$6:$U$35,19,FALSE))</f>
        <v/>
      </c>
      <c r="AL288" s="633" t="str">
        <f>IF(AL286="","",VLOOKUP(AL286,'[1]シフト記号表（勤務時間帯）'!$C$6:$U$35,19,FALSE))</f>
        <v/>
      </c>
      <c r="AM288" s="634" t="str">
        <f>IF(AM286="","",VLOOKUP(AM286,'[1]シフト記号表（勤務時間帯）'!$C$6:$U$35,19,FALSE))</f>
        <v/>
      </c>
      <c r="AN288" s="632" t="str">
        <f>IF(AN286="","",VLOOKUP(AN286,'[1]シフト記号表（勤務時間帯）'!$C$6:$U$35,19,FALSE))</f>
        <v/>
      </c>
      <c r="AO288" s="633" t="str">
        <f>IF(AO286="","",VLOOKUP(AO286,'[1]シフト記号表（勤務時間帯）'!$C$6:$U$35,19,FALSE))</f>
        <v/>
      </c>
      <c r="AP288" s="633" t="str">
        <f>IF(AP286="","",VLOOKUP(AP286,'[1]シフト記号表（勤務時間帯）'!$C$6:$U$35,19,FALSE))</f>
        <v/>
      </c>
      <c r="AQ288" s="633" t="str">
        <f>IF(AQ286="","",VLOOKUP(AQ286,'[1]シフト記号表（勤務時間帯）'!$C$6:$U$35,19,FALSE))</f>
        <v/>
      </c>
      <c r="AR288" s="633" t="str">
        <f>IF(AR286="","",VLOOKUP(AR286,'[1]シフト記号表（勤務時間帯）'!$C$6:$U$35,19,FALSE))</f>
        <v/>
      </c>
      <c r="AS288" s="633" t="str">
        <f>IF(AS286="","",VLOOKUP(AS286,'[1]シフト記号表（勤務時間帯）'!$C$6:$U$35,19,FALSE))</f>
        <v/>
      </c>
      <c r="AT288" s="634" t="str">
        <f>IF(AT286="","",VLOOKUP(AT286,'[1]シフト記号表（勤務時間帯）'!$C$6:$U$35,19,FALSE))</f>
        <v/>
      </c>
      <c r="AU288" s="632" t="str">
        <f>IF(AU286="","",VLOOKUP(AU286,'[1]シフト記号表（勤務時間帯）'!$C$6:$U$35,19,FALSE))</f>
        <v/>
      </c>
      <c r="AV288" s="633" t="str">
        <f>IF(AV286="","",VLOOKUP(AV286,'[1]シフト記号表（勤務時間帯）'!$C$6:$U$35,19,FALSE))</f>
        <v/>
      </c>
      <c r="AW288" s="633" t="str">
        <f>IF(AW286="","",VLOOKUP(AW286,'[1]シフト記号表（勤務時間帯）'!$C$6:$U$35,19,FALSE))</f>
        <v/>
      </c>
      <c r="AX288" s="1827">
        <f>IF($BB$3="４週",SUM(S288:AT288),IF($BB$3="暦月",SUM(S288:AW288),""))</f>
        <v>0</v>
      </c>
      <c r="AY288" s="1828"/>
      <c r="AZ288" s="1829">
        <f>IF($BB$3="４週",AX288/4,IF($BB$3="暦月",'勤務体制（100名）'!AX288/('勤務体制（100名）'!$BB$8/7),""))</f>
        <v>0</v>
      </c>
      <c r="BA288" s="1830"/>
      <c r="BB288" s="1878"/>
      <c r="BC288" s="1841"/>
      <c r="BD288" s="1841"/>
      <c r="BE288" s="1841"/>
      <c r="BF288" s="1842"/>
    </row>
    <row r="289" spans="2:58" ht="20.25" customHeight="1" x14ac:dyDescent="0.2">
      <c r="B289" s="1750">
        <f>B286+1</f>
        <v>90</v>
      </c>
      <c r="C289" s="1853"/>
      <c r="D289" s="1854"/>
      <c r="E289" s="1855"/>
      <c r="F289" s="635"/>
      <c r="G289" s="1834"/>
      <c r="H289" s="1836"/>
      <c r="I289" s="1766"/>
      <c r="J289" s="1766"/>
      <c r="K289" s="1767"/>
      <c r="L289" s="1837"/>
      <c r="M289" s="1838"/>
      <c r="N289" s="1838"/>
      <c r="O289" s="1839"/>
      <c r="P289" s="1843" t="s">
        <v>1135</v>
      </c>
      <c r="Q289" s="1844"/>
      <c r="R289" s="1845"/>
      <c r="S289" s="690"/>
      <c r="T289" s="691"/>
      <c r="U289" s="691"/>
      <c r="V289" s="691"/>
      <c r="W289" s="691"/>
      <c r="X289" s="691"/>
      <c r="Y289" s="692"/>
      <c r="Z289" s="690"/>
      <c r="AA289" s="691"/>
      <c r="AB289" s="691"/>
      <c r="AC289" s="691"/>
      <c r="AD289" s="691"/>
      <c r="AE289" s="691"/>
      <c r="AF289" s="692"/>
      <c r="AG289" s="690"/>
      <c r="AH289" s="691"/>
      <c r="AI289" s="691"/>
      <c r="AJ289" s="691"/>
      <c r="AK289" s="691"/>
      <c r="AL289" s="691"/>
      <c r="AM289" s="692"/>
      <c r="AN289" s="690"/>
      <c r="AO289" s="691"/>
      <c r="AP289" s="691"/>
      <c r="AQ289" s="691"/>
      <c r="AR289" s="691"/>
      <c r="AS289" s="691"/>
      <c r="AT289" s="692"/>
      <c r="AU289" s="690"/>
      <c r="AV289" s="691"/>
      <c r="AW289" s="691"/>
      <c r="AX289" s="1915"/>
      <c r="AY289" s="1916"/>
      <c r="AZ289" s="1917"/>
      <c r="BA289" s="1918"/>
      <c r="BB289" s="1876"/>
      <c r="BC289" s="1838"/>
      <c r="BD289" s="1838"/>
      <c r="BE289" s="1838"/>
      <c r="BF289" s="1839"/>
    </row>
    <row r="290" spans="2:58" ht="20.25" customHeight="1" x14ac:dyDescent="0.2">
      <c r="B290" s="1750"/>
      <c r="C290" s="1856"/>
      <c r="D290" s="1857"/>
      <c r="E290" s="1858"/>
      <c r="F290" s="627"/>
      <c r="G290" s="1761"/>
      <c r="H290" s="1765"/>
      <c r="I290" s="1766"/>
      <c r="J290" s="1766"/>
      <c r="K290" s="1767"/>
      <c r="L290" s="1771"/>
      <c r="M290" s="1772"/>
      <c r="N290" s="1772"/>
      <c r="O290" s="1773"/>
      <c r="P290" s="1817" t="s">
        <v>1136</v>
      </c>
      <c r="Q290" s="1818"/>
      <c r="R290" s="1819"/>
      <c r="S290" s="628" t="str">
        <f>IF(S289="","",VLOOKUP(S289,'[1]シフト記号表（勤務時間帯）'!$C$6:$K$35,9,FALSE))</f>
        <v/>
      </c>
      <c r="T290" s="629" t="str">
        <f>IF(T289="","",VLOOKUP(T289,'[1]シフト記号表（勤務時間帯）'!$C$6:$K$35,9,FALSE))</f>
        <v/>
      </c>
      <c r="U290" s="629" t="str">
        <f>IF(U289="","",VLOOKUP(U289,'[1]シフト記号表（勤務時間帯）'!$C$6:$K$35,9,FALSE))</f>
        <v/>
      </c>
      <c r="V290" s="629" t="str">
        <f>IF(V289="","",VLOOKUP(V289,'[1]シフト記号表（勤務時間帯）'!$C$6:$K$35,9,FALSE))</f>
        <v/>
      </c>
      <c r="W290" s="629" t="str">
        <f>IF(W289="","",VLOOKUP(W289,'[1]シフト記号表（勤務時間帯）'!$C$6:$K$35,9,FALSE))</f>
        <v/>
      </c>
      <c r="X290" s="629" t="str">
        <f>IF(X289="","",VLOOKUP(X289,'[1]シフト記号表（勤務時間帯）'!$C$6:$K$35,9,FALSE))</f>
        <v/>
      </c>
      <c r="Y290" s="630" t="str">
        <f>IF(Y289="","",VLOOKUP(Y289,'[1]シフト記号表（勤務時間帯）'!$C$6:$K$35,9,FALSE))</f>
        <v/>
      </c>
      <c r="Z290" s="628" t="str">
        <f>IF(Z289="","",VLOOKUP(Z289,'[1]シフト記号表（勤務時間帯）'!$C$6:$K$35,9,FALSE))</f>
        <v/>
      </c>
      <c r="AA290" s="629" t="str">
        <f>IF(AA289="","",VLOOKUP(AA289,'[1]シフト記号表（勤務時間帯）'!$C$6:$K$35,9,FALSE))</f>
        <v/>
      </c>
      <c r="AB290" s="629" t="str">
        <f>IF(AB289="","",VLOOKUP(AB289,'[1]シフト記号表（勤務時間帯）'!$C$6:$K$35,9,FALSE))</f>
        <v/>
      </c>
      <c r="AC290" s="629" t="str">
        <f>IF(AC289="","",VLOOKUP(AC289,'[1]シフト記号表（勤務時間帯）'!$C$6:$K$35,9,FALSE))</f>
        <v/>
      </c>
      <c r="AD290" s="629" t="str">
        <f>IF(AD289="","",VLOOKUP(AD289,'[1]シフト記号表（勤務時間帯）'!$C$6:$K$35,9,FALSE))</f>
        <v/>
      </c>
      <c r="AE290" s="629" t="str">
        <f>IF(AE289="","",VLOOKUP(AE289,'[1]シフト記号表（勤務時間帯）'!$C$6:$K$35,9,FALSE))</f>
        <v/>
      </c>
      <c r="AF290" s="630" t="str">
        <f>IF(AF289="","",VLOOKUP(AF289,'[1]シフト記号表（勤務時間帯）'!$C$6:$K$35,9,FALSE))</f>
        <v/>
      </c>
      <c r="AG290" s="628" t="str">
        <f>IF(AG289="","",VLOOKUP(AG289,'[1]シフト記号表（勤務時間帯）'!$C$6:$K$35,9,FALSE))</f>
        <v/>
      </c>
      <c r="AH290" s="629" t="str">
        <f>IF(AH289="","",VLOOKUP(AH289,'[1]シフト記号表（勤務時間帯）'!$C$6:$K$35,9,FALSE))</f>
        <v/>
      </c>
      <c r="AI290" s="629" t="str">
        <f>IF(AI289="","",VLOOKUP(AI289,'[1]シフト記号表（勤務時間帯）'!$C$6:$K$35,9,FALSE))</f>
        <v/>
      </c>
      <c r="AJ290" s="629" t="str">
        <f>IF(AJ289="","",VLOOKUP(AJ289,'[1]シフト記号表（勤務時間帯）'!$C$6:$K$35,9,FALSE))</f>
        <v/>
      </c>
      <c r="AK290" s="629" t="str">
        <f>IF(AK289="","",VLOOKUP(AK289,'[1]シフト記号表（勤務時間帯）'!$C$6:$K$35,9,FALSE))</f>
        <v/>
      </c>
      <c r="AL290" s="629" t="str">
        <f>IF(AL289="","",VLOOKUP(AL289,'[1]シフト記号表（勤務時間帯）'!$C$6:$K$35,9,FALSE))</f>
        <v/>
      </c>
      <c r="AM290" s="630" t="str">
        <f>IF(AM289="","",VLOOKUP(AM289,'[1]シフト記号表（勤務時間帯）'!$C$6:$K$35,9,FALSE))</f>
        <v/>
      </c>
      <c r="AN290" s="628" t="str">
        <f>IF(AN289="","",VLOOKUP(AN289,'[1]シフト記号表（勤務時間帯）'!$C$6:$K$35,9,FALSE))</f>
        <v/>
      </c>
      <c r="AO290" s="629" t="str">
        <f>IF(AO289="","",VLOOKUP(AO289,'[1]シフト記号表（勤務時間帯）'!$C$6:$K$35,9,FALSE))</f>
        <v/>
      </c>
      <c r="AP290" s="629" t="str">
        <f>IF(AP289="","",VLOOKUP(AP289,'[1]シフト記号表（勤務時間帯）'!$C$6:$K$35,9,FALSE))</f>
        <v/>
      </c>
      <c r="AQ290" s="629" t="str">
        <f>IF(AQ289="","",VLOOKUP(AQ289,'[1]シフト記号表（勤務時間帯）'!$C$6:$K$35,9,FALSE))</f>
        <v/>
      </c>
      <c r="AR290" s="629" t="str">
        <f>IF(AR289="","",VLOOKUP(AR289,'[1]シフト記号表（勤務時間帯）'!$C$6:$K$35,9,FALSE))</f>
        <v/>
      </c>
      <c r="AS290" s="629" t="str">
        <f>IF(AS289="","",VLOOKUP(AS289,'[1]シフト記号表（勤務時間帯）'!$C$6:$K$35,9,FALSE))</f>
        <v/>
      </c>
      <c r="AT290" s="630" t="str">
        <f>IF(AT289="","",VLOOKUP(AT289,'[1]シフト記号表（勤務時間帯）'!$C$6:$K$35,9,FALSE))</f>
        <v/>
      </c>
      <c r="AU290" s="628" t="str">
        <f>IF(AU289="","",VLOOKUP(AU289,'[1]シフト記号表（勤務時間帯）'!$C$6:$K$35,9,FALSE))</f>
        <v/>
      </c>
      <c r="AV290" s="629" t="str">
        <f>IF(AV289="","",VLOOKUP(AV289,'[1]シフト記号表（勤務時間帯）'!$C$6:$K$35,9,FALSE))</f>
        <v/>
      </c>
      <c r="AW290" s="629" t="str">
        <f>IF(AW289="","",VLOOKUP(AW289,'[1]シフト記号表（勤務時間帯）'!$C$6:$K$35,9,FALSE))</f>
        <v/>
      </c>
      <c r="AX290" s="1820">
        <f>IF($BB$3="４週",SUM(S290:AT290),IF($BB$3="暦月",SUM(S290:AW290),""))</f>
        <v>0</v>
      </c>
      <c r="AY290" s="1821"/>
      <c r="AZ290" s="1822">
        <f>IF($BB$3="４週",AX290/4,IF($BB$3="暦月",'勤務体制（100名）'!AX290/('勤務体制（100名）'!$BB$8/7),""))</f>
        <v>0</v>
      </c>
      <c r="BA290" s="1823"/>
      <c r="BB290" s="1877"/>
      <c r="BC290" s="1772"/>
      <c r="BD290" s="1772"/>
      <c r="BE290" s="1772"/>
      <c r="BF290" s="1773"/>
    </row>
    <row r="291" spans="2:58" ht="20.25" customHeight="1" x14ac:dyDescent="0.2">
      <c r="B291" s="1750"/>
      <c r="C291" s="1859"/>
      <c r="D291" s="1860"/>
      <c r="E291" s="1861"/>
      <c r="F291" s="693">
        <f>C289</f>
        <v>0</v>
      </c>
      <c r="G291" s="1835"/>
      <c r="H291" s="1765"/>
      <c r="I291" s="1766"/>
      <c r="J291" s="1766"/>
      <c r="K291" s="1767"/>
      <c r="L291" s="1840"/>
      <c r="M291" s="1841"/>
      <c r="N291" s="1841"/>
      <c r="O291" s="1842"/>
      <c r="P291" s="1824" t="s">
        <v>1137</v>
      </c>
      <c r="Q291" s="1825"/>
      <c r="R291" s="1826"/>
      <c r="S291" s="632" t="str">
        <f>IF(S289="","",VLOOKUP(S289,'[1]シフト記号表（勤務時間帯）'!$C$6:$U$35,19,FALSE))</f>
        <v/>
      </c>
      <c r="T291" s="633" t="str">
        <f>IF(T289="","",VLOOKUP(T289,'[1]シフト記号表（勤務時間帯）'!$C$6:$U$35,19,FALSE))</f>
        <v/>
      </c>
      <c r="U291" s="633" t="str">
        <f>IF(U289="","",VLOOKUP(U289,'[1]シフト記号表（勤務時間帯）'!$C$6:$U$35,19,FALSE))</f>
        <v/>
      </c>
      <c r="V291" s="633" t="str">
        <f>IF(V289="","",VLOOKUP(V289,'[1]シフト記号表（勤務時間帯）'!$C$6:$U$35,19,FALSE))</f>
        <v/>
      </c>
      <c r="W291" s="633" t="str">
        <f>IF(W289="","",VLOOKUP(W289,'[1]シフト記号表（勤務時間帯）'!$C$6:$U$35,19,FALSE))</f>
        <v/>
      </c>
      <c r="X291" s="633" t="str">
        <f>IF(X289="","",VLOOKUP(X289,'[1]シフト記号表（勤務時間帯）'!$C$6:$U$35,19,FALSE))</f>
        <v/>
      </c>
      <c r="Y291" s="634" t="str">
        <f>IF(Y289="","",VLOOKUP(Y289,'[1]シフト記号表（勤務時間帯）'!$C$6:$U$35,19,FALSE))</f>
        <v/>
      </c>
      <c r="Z291" s="632" t="str">
        <f>IF(Z289="","",VLOOKUP(Z289,'[1]シフト記号表（勤務時間帯）'!$C$6:$U$35,19,FALSE))</f>
        <v/>
      </c>
      <c r="AA291" s="633" t="str">
        <f>IF(AA289="","",VLOOKUP(AA289,'[1]シフト記号表（勤務時間帯）'!$C$6:$U$35,19,FALSE))</f>
        <v/>
      </c>
      <c r="AB291" s="633" t="str">
        <f>IF(AB289="","",VLOOKUP(AB289,'[1]シフト記号表（勤務時間帯）'!$C$6:$U$35,19,FALSE))</f>
        <v/>
      </c>
      <c r="AC291" s="633" t="str">
        <f>IF(AC289="","",VLOOKUP(AC289,'[1]シフト記号表（勤務時間帯）'!$C$6:$U$35,19,FALSE))</f>
        <v/>
      </c>
      <c r="AD291" s="633" t="str">
        <f>IF(AD289="","",VLOOKUP(AD289,'[1]シフト記号表（勤務時間帯）'!$C$6:$U$35,19,FALSE))</f>
        <v/>
      </c>
      <c r="AE291" s="633" t="str">
        <f>IF(AE289="","",VLOOKUP(AE289,'[1]シフト記号表（勤務時間帯）'!$C$6:$U$35,19,FALSE))</f>
        <v/>
      </c>
      <c r="AF291" s="634" t="str">
        <f>IF(AF289="","",VLOOKUP(AF289,'[1]シフト記号表（勤務時間帯）'!$C$6:$U$35,19,FALSE))</f>
        <v/>
      </c>
      <c r="AG291" s="632" t="str">
        <f>IF(AG289="","",VLOOKUP(AG289,'[1]シフト記号表（勤務時間帯）'!$C$6:$U$35,19,FALSE))</f>
        <v/>
      </c>
      <c r="AH291" s="633" t="str">
        <f>IF(AH289="","",VLOOKUP(AH289,'[1]シフト記号表（勤務時間帯）'!$C$6:$U$35,19,FALSE))</f>
        <v/>
      </c>
      <c r="AI291" s="633" t="str">
        <f>IF(AI289="","",VLOOKUP(AI289,'[1]シフト記号表（勤務時間帯）'!$C$6:$U$35,19,FALSE))</f>
        <v/>
      </c>
      <c r="AJ291" s="633" t="str">
        <f>IF(AJ289="","",VLOOKUP(AJ289,'[1]シフト記号表（勤務時間帯）'!$C$6:$U$35,19,FALSE))</f>
        <v/>
      </c>
      <c r="AK291" s="633" t="str">
        <f>IF(AK289="","",VLOOKUP(AK289,'[1]シフト記号表（勤務時間帯）'!$C$6:$U$35,19,FALSE))</f>
        <v/>
      </c>
      <c r="AL291" s="633" t="str">
        <f>IF(AL289="","",VLOOKUP(AL289,'[1]シフト記号表（勤務時間帯）'!$C$6:$U$35,19,FALSE))</f>
        <v/>
      </c>
      <c r="AM291" s="634" t="str">
        <f>IF(AM289="","",VLOOKUP(AM289,'[1]シフト記号表（勤務時間帯）'!$C$6:$U$35,19,FALSE))</f>
        <v/>
      </c>
      <c r="AN291" s="632" t="str">
        <f>IF(AN289="","",VLOOKUP(AN289,'[1]シフト記号表（勤務時間帯）'!$C$6:$U$35,19,FALSE))</f>
        <v/>
      </c>
      <c r="AO291" s="633" t="str">
        <f>IF(AO289="","",VLOOKUP(AO289,'[1]シフト記号表（勤務時間帯）'!$C$6:$U$35,19,FALSE))</f>
        <v/>
      </c>
      <c r="AP291" s="633" t="str">
        <f>IF(AP289="","",VLOOKUP(AP289,'[1]シフト記号表（勤務時間帯）'!$C$6:$U$35,19,FALSE))</f>
        <v/>
      </c>
      <c r="AQ291" s="633" t="str">
        <f>IF(AQ289="","",VLOOKUP(AQ289,'[1]シフト記号表（勤務時間帯）'!$C$6:$U$35,19,FALSE))</f>
        <v/>
      </c>
      <c r="AR291" s="633" t="str">
        <f>IF(AR289="","",VLOOKUP(AR289,'[1]シフト記号表（勤務時間帯）'!$C$6:$U$35,19,FALSE))</f>
        <v/>
      </c>
      <c r="AS291" s="633" t="str">
        <f>IF(AS289="","",VLOOKUP(AS289,'[1]シフト記号表（勤務時間帯）'!$C$6:$U$35,19,FALSE))</f>
        <v/>
      </c>
      <c r="AT291" s="634" t="str">
        <f>IF(AT289="","",VLOOKUP(AT289,'[1]シフト記号表（勤務時間帯）'!$C$6:$U$35,19,FALSE))</f>
        <v/>
      </c>
      <c r="AU291" s="632" t="str">
        <f>IF(AU289="","",VLOOKUP(AU289,'[1]シフト記号表（勤務時間帯）'!$C$6:$U$35,19,FALSE))</f>
        <v/>
      </c>
      <c r="AV291" s="633" t="str">
        <f>IF(AV289="","",VLOOKUP(AV289,'[1]シフト記号表（勤務時間帯）'!$C$6:$U$35,19,FALSE))</f>
        <v/>
      </c>
      <c r="AW291" s="633" t="str">
        <f>IF(AW289="","",VLOOKUP(AW289,'[1]シフト記号表（勤務時間帯）'!$C$6:$U$35,19,FALSE))</f>
        <v/>
      </c>
      <c r="AX291" s="1827">
        <f>IF($BB$3="４週",SUM(S291:AT291),IF($BB$3="暦月",SUM(S291:AW291),""))</f>
        <v>0</v>
      </c>
      <c r="AY291" s="1828"/>
      <c r="AZ291" s="1829">
        <f>IF($BB$3="４週",AX291/4,IF($BB$3="暦月",'勤務体制（100名）'!AX291/('勤務体制（100名）'!$BB$8/7),""))</f>
        <v>0</v>
      </c>
      <c r="BA291" s="1830"/>
      <c r="BB291" s="1878"/>
      <c r="BC291" s="1841"/>
      <c r="BD291" s="1841"/>
      <c r="BE291" s="1841"/>
      <c r="BF291" s="1842"/>
    </row>
    <row r="292" spans="2:58" ht="20.25" customHeight="1" x14ac:dyDescent="0.2">
      <c r="B292" s="1750">
        <f>B289+1</f>
        <v>91</v>
      </c>
      <c r="C292" s="1853"/>
      <c r="D292" s="1854"/>
      <c r="E292" s="1855"/>
      <c r="F292" s="635"/>
      <c r="G292" s="1834"/>
      <c r="H292" s="1836"/>
      <c r="I292" s="1766"/>
      <c r="J292" s="1766"/>
      <c r="K292" s="1767"/>
      <c r="L292" s="1837"/>
      <c r="M292" s="1838"/>
      <c r="N292" s="1838"/>
      <c r="O292" s="1839"/>
      <c r="P292" s="1843" t="s">
        <v>1135</v>
      </c>
      <c r="Q292" s="1844"/>
      <c r="R292" s="1845"/>
      <c r="S292" s="690"/>
      <c r="T292" s="691"/>
      <c r="U292" s="691"/>
      <c r="V292" s="691"/>
      <c r="W292" s="691"/>
      <c r="X292" s="691"/>
      <c r="Y292" s="692"/>
      <c r="Z292" s="690"/>
      <c r="AA292" s="691"/>
      <c r="AB292" s="691"/>
      <c r="AC292" s="691"/>
      <c r="AD292" s="691"/>
      <c r="AE292" s="691"/>
      <c r="AF292" s="692"/>
      <c r="AG292" s="690"/>
      <c r="AH292" s="691"/>
      <c r="AI292" s="691"/>
      <c r="AJ292" s="691"/>
      <c r="AK292" s="691"/>
      <c r="AL292" s="691"/>
      <c r="AM292" s="692"/>
      <c r="AN292" s="690"/>
      <c r="AO292" s="691"/>
      <c r="AP292" s="691"/>
      <c r="AQ292" s="691"/>
      <c r="AR292" s="691"/>
      <c r="AS292" s="691"/>
      <c r="AT292" s="692"/>
      <c r="AU292" s="690"/>
      <c r="AV292" s="691"/>
      <c r="AW292" s="691"/>
      <c r="AX292" s="1915"/>
      <c r="AY292" s="1916"/>
      <c r="AZ292" s="1917"/>
      <c r="BA292" s="1918"/>
      <c r="BB292" s="1876"/>
      <c r="BC292" s="1838"/>
      <c r="BD292" s="1838"/>
      <c r="BE292" s="1838"/>
      <c r="BF292" s="1839"/>
    </row>
    <row r="293" spans="2:58" ht="20.25" customHeight="1" x14ac:dyDescent="0.2">
      <c r="B293" s="1750"/>
      <c r="C293" s="1856"/>
      <c r="D293" s="1857"/>
      <c r="E293" s="1858"/>
      <c r="F293" s="627"/>
      <c r="G293" s="1761"/>
      <c r="H293" s="1765"/>
      <c r="I293" s="1766"/>
      <c r="J293" s="1766"/>
      <c r="K293" s="1767"/>
      <c r="L293" s="1771"/>
      <c r="M293" s="1772"/>
      <c r="N293" s="1772"/>
      <c r="O293" s="1773"/>
      <c r="P293" s="1817" t="s">
        <v>1136</v>
      </c>
      <c r="Q293" s="1818"/>
      <c r="R293" s="1819"/>
      <c r="S293" s="628" t="str">
        <f>IF(S292="","",VLOOKUP(S292,'[1]シフト記号表（勤務時間帯）'!$C$6:$K$35,9,FALSE))</f>
        <v/>
      </c>
      <c r="T293" s="629" t="str">
        <f>IF(T292="","",VLOOKUP(T292,'[1]シフト記号表（勤務時間帯）'!$C$6:$K$35,9,FALSE))</f>
        <v/>
      </c>
      <c r="U293" s="629" t="str">
        <f>IF(U292="","",VLOOKUP(U292,'[1]シフト記号表（勤務時間帯）'!$C$6:$K$35,9,FALSE))</f>
        <v/>
      </c>
      <c r="V293" s="629" t="str">
        <f>IF(V292="","",VLOOKUP(V292,'[1]シフト記号表（勤務時間帯）'!$C$6:$K$35,9,FALSE))</f>
        <v/>
      </c>
      <c r="W293" s="629" t="str">
        <f>IF(W292="","",VLOOKUP(W292,'[1]シフト記号表（勤務時間帯）'!$C$6:$K$35,9,FALSE))</f>
        <v/>
      </c>
      <c r="X293" s="629" t="str">
        <f>IF(X292="","",VLOOKUP(X292,'[1]シフト記号表（勤務時間帯）'!$C$6:$K$35,9,FALSE))</f>
        <v/>
      </c>
      <c r="Y293" s="630" t="str">
        <f>IF(Y292="","",VLOOKUP(Y292,'[1]シフト記号表（勤務時間帯）'!$C$6:$K$35,9,FALSE))</f>
        <v/>
      </c>
      <c r="Z293" s="628" t="str">
        <f>IF(Z292="","",VLOOKUP(Z292,'[1]シフト記号表（勤務時間帯）'!$C$6:$K$35,9,FALSE))</f>
        <v/>
      </c>
      <c r="AA293" s="629" t="str">
        <f>IF(AA292="","",VLOOKUP(AA292,'[1]シフト記号表（勤務時間帯）'!$C$6:$K$35,9,FALSE))</f>
        <v/>
      </c>
      <c r="AB293" s="629" t="str">
        <f>IF(AB292="","",VLOOKUP(AB292,'[1]シフト記号表（勤務時間帯）'!$C$6:$K$35,9,FALSE))</f>
        <v/>
      </c>
      <c r="AC293" s="629" t="str">
        <f>IF(AC292="","",VLOOKUP(AC292,'[1]シフト記号表（勤務時間帯）'!$C$6:$K$35,9,FALSE))</f>
        <v/>
      </c>
      <c r="AD293" s="629" t="str">
        <f>IF(AD292="","",VLOOKUP(AD292,'[1]シフト記号表（勤務時間帯）'!$C$6:$K$35,9,FALSE))</f>
        <v/>
      </c>
      <c r="AE293" s="629" t="str">
        <f>IF(AE292="","",VLOOKUP(AE292,'[1]シフト記号表（勤務時間帯）'!$C$6:$K$35,9,FALSE))</f>
        <v/>
      </c>
      <c r="AF293" s="630" t="str">
        <f>IF(AF292="","",VLOOKUP(AF292,'[1]シフト記号表（勤務時間帯）'!$C$6:$K$35,9,FALSE))</f>
        <v/>
      </c>
      <c r="AG293" s="628" t="str">
        <f>IF(AG292="","",VLOOKUP(AG292,'[1]シフト記号表（勤務時間帯）'!$C$6:$K$35,9,FALSE))</f>
        <v/>
      </c>
      <c r="AH293" s="629" t="str">
        <f>IF(AH292="","",VLOOKUP(AH292,'[1]シフト記号表（勤務時間帯）'!$C$6:$K$35,9,FALSE))</f>
        <v/>
      </c>
      <c r="AI293" s="629" t="str">
        <f>IF(AI292="","",VLOOKUP(AI292,'[1]シフト記号表（勤務時間帯）'!$C$6:$K$35,9,FALSE))</f>
        <v/>
      </c>
      <c r="AJ293" s="629" t="str">
        <f>IF(AJ292="","",VLOOKUP(AJ292,'[1]シフト記号表（勤務時間帯）'!$C$6:$K$35,9,FALSE))</f>
        <v/>
      </c>
      <c r="AK293" s="629" t="str">
        <f>IF(AK292="","",VLOOKUP(AK292,'[1]シフト記号表（勤務時間帯）'!$C$6:$K$35,9,FALSE))</f>
        <v/>
      </c>
      <c r="AL293" s="629" t="str">
        <f>IF(AL292="","",VLOOKUP(AL292,'[1]シフト記号表（勤務時間帯）'!$C$6:$K$35,9,FALSE))</f>
        <v/>
      </c>
      <c r="AM293" s="630" t="str">
        <f>IF(AM292="","",VLOOKUP(AM292,'[1]シフト記号表（勤務時間帯）'!$C$6:$K$35,9,FALSE))</f>
        <v/>
      </c>
      <c r="AN293" s="628" t="str">
        <f>IF(AN292="","",VLOOKUP(AN292,'[1]シフト記号表（勤務時間帯）'!$C$6:$K$35,9,FALSE))</f>
        <v/>
      </c>
      <c r="AO293" s="629" t="str">
        <f>IF(AO292="","",VLOOKUP(AO292,'[1]シフト記号表（勤務時間帯）'!$C$6:$K$35,9,FALSE))</f>
        <v/>
      </c>
      <c r="AP293" s="629" t="str">
        <f>IF(AP292="","",VLOOKUP(AP292,'[1]シフト記号表（勤務時間帯）'!$C$6:$K$35,9,FALSE))</f>
        <v/>
      </c>
      <c r="AQ293" s="629" t="str">
        <f>IF(AQ292="","",VLOOKUP(AQ292,'[1]シフト記号表（勤務時間帯）'!$C$6:$K$35,9,FALSE))</f>
        <v/>
      </c>
      <c r="AR293" s="629" t="str">
        <f>IF(AR292="","",VLOOKUP(AR292,'[1]シフト記号表（勤務時間帯）'!$C$6:$K$35,9,FALSE))</f>
        <v/>
      </c>
      <c r="AS293" s="629" t="str">
        <f>IF(AS292="","",VLOOKUP(AS292,'[1]シフト記号表（勤務時間帯）'!$C$6:$K$35,9,FALSE))</f>
        <v/>
      </c>
      <c r="AT293" s="630" t="str">
        <f>IF(AT292="","",VLOOKUP(AT292,'[1]シフト記号表（勤務時間帯）'!$C$6:$K$35,9,FALSE))</f>
        <v/>
      </c>
      <c r="AU293" s="628" t="str">
        <f>IF(AU292="","",VLOOKUP(AU292,'[1]シフト記号表（勤務時間帯）'!$C$6:$K$35,9,FALSE))</f>
        <v/>
      </c>
      <c r="AV293" s="629" t="str">
        <f>IF(AV292="","",VLOOKUP(AV292,'[1]シフト記号表（勤務時間帯）'!$C$6:$K$35,9,FALSE))</f>
        <v/>
      </c>
      <c r="AW293" s="629" t="str">
        <f>IF(AW292="","",VLOOKUP(AW292,'[1]シフト記号表（勤務時間帯）'!$C$6:$K$35,9,FALSE))</f>
        <v/>
      </c>
      <c r="AX293" s="1820">
        <f>IF($BB$3="４週",SUM(S293:AT293),IF($BB$3="暦月",SUM(S293:AW293),""))</f>
        <v>0</v>
      </c>
      <c r="AY293" s="1821"/>
      <c r="AZ293" s="1822">
        <f>IF($BB$3="４週",AX293/4,IF($BB$3="暦月",'勤務体制（100名）'!AX293/('勤務体制（100名）'!$BB$8/7),""))</f>
        <v>0</v>
      </c>
      <c r="BA293" s="1823"/>
      <c r="BB293" s="1877"/>
      <c r="BC293" s="1772"/>
      <c r="BD293" s="1772"/>
      <c r="BE293" s="1772"/>
      <c r="BF293" s="1773"/>
    </row>
    <row r="294" spans="2:58" ht="20.25" customHeight="1" x14ac:dyDescent="0.2">
      <c r="B294" s="1750"/>
      <c r="C294" s="1859"/>
      <c r="D294" s="1860"/>
      <c r="E294" s="1861"/>
      <c r="F294" s="693">
        <f>C292</f>
        <v>0</v>
      </c>
      <c r="G294" s="1835"/>
      <c r="H294" s="1765"/>
      <c r="I294" s="1766"/>
      <c r="J294" s="1766"/>
      <c r="K294" s="1767"/>
      <c r="L294" s="1840"/>
      <c r="M294" s="1841"/>
      <c r="N294" s="1841"/>
      <c r="O294" s="1842"/>
      <c r="P294" s="1824" t="s">
        <v>1137</v>
      </c>
      <c r="Q294" s="1825"/>
      <c r="R294" s="1826"/>
      <c r="S294" s="632" t="str">
        <f>IF(S292="","",VLOOKUP(S292,'[1]シフト記号表（勤務時間帯）'!$C$6:$U$35,19,FALSE))</f>
        <v/>
      </c>
      <c r="T294" s="633" t="str">
        <f>IF(T292="","",VLOOKUP(T292,'[1]シフト記号表（勤務時間帯）'!$C$6:$U$35,19,FALSE))</f>
        <v/>
      </c>
      <c r="U294" s="633" t="str">
        <f>IF(U292="","",VLOOKUP(U292,'[1]シフト記号表（勤務時間帯）'!$C$6:$U$35,19,FALSE))</f>
        <v/>
      </c>
      <c r="V294" s="633" t="str">
        <f>IF(V292="","",VLOOKUP(V292,'[1]シフト記号表（勤務時間帯）'!$C$6:$U$35,19,FALSE))</f>
        <v/>
      </c>
      <c r="W294" s="633" t="str">
        <f>IF(W292="","",VLOOKUP(W292,'[1]シフト記号表（勤務時間帯）'!$C$6:$U$35,19,FALSE))</f>
        <v/>
      </c>
      <c r="X294" s="633" t="str">
        <f>IF(X292="","",VLOOKUP(X292,'[1]シフト記号表（勤務時間帯）'!$C$6:$U$35,19,FALSE))</f>
        <v/>
      </c>
      <c r="Y294" s="634" t="str">
        <f>IF(Y292="","",VLOOKUP(Y292,'[1]シフト記号表（勤務時間帯）'!$C$6:$U$35,19,FALSE))</f>
        <v/>
      </c>
      <c r="Z294" s="632" t="str">
        <f>IF(Z292="","",VLOOKUP(Z292,'[1]シフト記号表（勤務時間帯）'!$C$6:$U$35,19,FALSE))</f>
        <v/>
      </c>
      <c r="AA294" s="633" t="str">
        <f>IF(AA292="","",VLOOKUP(AA292,'[1]シフト記号表（勤務時間帯）'!$C$6:$U$35,19,FALSE))</f>
        <v/>
      </c>
      <c r="AB294" s="633" t="str">
        <f>IF(AB292="","",VLOOKUP(AB292,'[1]シフト記号表（勤務時間帯）'!$C$6:$U$35,19,FALSE))</f>
        <v/>
      </c>
      <c r="AC294" s="633" t="str">
        <f>IF(AC292="","",VLOOKUP(AC292,'[1]シフト記号表（勤務時間帯）'!$C$6:$U$35,19,FALSE))</f>
        <v/>
      </c>
      <c r="AD294" s="633" t="str">
        <f>IF(AD292="","",VLOOKUP(AD292,'[1]シフト記号表（勤務時間帯）'!$C$6:$U$35,19,FALSE))</f>
        <v/>
      </c>
      <c r="AE294" s="633" t="str">
        <f>IF(AE292="","",VLOOKUP(AE292,'[1]シフト記号表（勤務時間帯）'!$C$6:$U$35,19,FALSE))</f>
        <v/>
      </c>
      <c r="AF294" s="634" t="str">
        <f>IF(AF292="","",VLOOKUP(AF292,'[1]シフト記号表（勤務時間帯）'!$C$6:$U$35,19,FALSE))</f>
        <v/>
      </c>
      <c r="AG294" s="632" t="str">
        <f>IF(AG292="","",VLOOKUP(AG292,'[1]シフト記号表（勤務時間帯）'!$C$6:$U$35,19,FALSE))</f>
        <v/>
      </c>
      <c r="AH294" s="633" t="str">
        <f>IF(AH292="","",VLOOKUP(AH292,'[1]シフト記号表（勤務時間帯）'!$C$6:$U$35,19,FALSE))</f>
        <v/>
      </c>
      <c r="AI294" s="633" t="str">
        <f>IF(AI292="","",VLOOKUP(AI292,'[1]シフト記号表（勤務時間帯）'!$C$6:$U$35,19,FALSE))</f>
        <v/>
      </c>
      <c r="AJ294" s="633" t="str">
        <f>IF(AJ292="","",VLOOKUP(AJ292,'[1]シフト記号表（勤務時間帯）'!$C$6:$U$35,19,FALSE))</f>
        <v/>
      </c>
      <c r="AK294" s="633" t="str">
        <f>IF(AK292="","",VLOOKUP(AK292,'[1]シフト記号表（勤務時間帯）'!$C$6:$U$35,19,FALSE))</f>
        <v/>
      </c>
      <c r="AL294" s="633" t="str">
        <f>IF(AL292="","",VLOOKUP(AL292,'[1]シフト記号表（勤務時間帯）'!$C$6:$U$35,19,FALSE))</f>
        <v/>
      </c>
      <c r="AM294" s="634" t="str">
        <f>IF(AM292="","",VLOOKUP(AM292,'[1]シフト記号表（勤務時間帯）'!$C$6:$U$35,19,FALSE))</f>
        <v/>
      </c>
      <c r="AN294" s="632" t="str">
        <f>IF(AN292="","",VLOOKUP(AN292,'[1]シフト記号表（勤務時間帯）'!$C$6:$U$35,19,FALSE))</f>
        <v/>
      </c>
      <c r="AO294" s="633" t="str">
        <f>IF(AO292="","",VLOOKUP(AO292,'[1]シフト記号表（勤務時間帯）'!$C$6:$U$35,19,FALSE))</f>
        <v/>
      </c>
      <c r="AP294" s="633" t="str">
        <f>IF(AP292="","",VLOOKUP(AP292,'[1]シフト記号表（勤務時間帯）'!$C$6:$U$35,19,FALSE))</f>
        <v/>
      </c>
      <c r="AQ294" s="633" t="str">
        <f>IF(AQ292="","",VLOOKUP(AQ292,'[1]シフト記号表（勤務時間帯）'!$C$6:$U$35,19,FALSE))</f>
        <v/>
      </c>
      <c r="AR294" s="633" t="str">
        <f>IF(AR292="","",VLOOKUP(AR292,'[1]シフト記号表（勤務時間帯）'!$C$6:$U$35,19,FALSE))</f>
        <v/>
      </c>
      <c r="AS294" s="633" t="str">
        <f>IF(AS292="","",VLOOKUP(AS292,'[1]シフト記号表（勤務時間帯）'!$C$6:$U$35,19,FALSE))</f>
        <v/>
      </c>
      <c r="AT294" s="634" t="str">
        <f>IF(AT292="","",VLOOKUP(AT292,'[1]シフト記号表（勤務時間帯）'!$C$6:$U$35,19,FALSE))</f>
        <v/>
      </c>
      <c r="AU294" s="632" t="str">
        <f>IF(AU292="","",VLOOKUP(AU292,'[1]シフト記号表（勤務時間帯）'!$C$6:$U$35,19,FALSE))</f>
        <v/>
      </c>
      <c r="AV294" s="633" t="str">
        <f>IF(AV292="","",VLOOKUP(AV292,'[1]シフト記号表（勤務時間帯）'!$C$6:$U$35,19,FALSE))</f>
        <v/>
      </c>
      <c r="AW294" s="633" t="str">
        <f>IF(AW292="","",VLOOKUP(AW292,'[1]シフト記号表（勤務時間帯）'!$C$6:$U$35,19,FALSE))</f>
        <v/>
      </c>
      <c r="AX294" s="1827">
        <f>IF($BB$3="４週",SUM(S294:AT294),IF($BB$3="暦月",SUM(S294:AW294),""))</f>
        <v>0</v>
      </c>
      <c r="AY294" s="1828"/>
      <c r="AZ294" s="1829">
        <f>IF($BB$3="４週",AX294/4,IF($BB$3="暦月",'勤務体制（100名）'!AX294/('勤務体制（100名）'!$BB$8/7),""))</f>
        <v>0</v>
      </c>
      <c r="BA294" s="1830"/>
      <c r="BB294" s="1878"/>
      <c r="BC294" s="1841"/>
      <c r="BD294" s="1841"/>
      <c r="BE294" s="1841"/>
      <c r="BF294" s="1842"/>
    </row>
    <row r="295" spans="2:58" ht="20.25" customHeight="1" x14ac:dyDescent="0.2">
      <c r="B295" s="1750">
        <f>B292+1</f>
        <v>92</v>
      </c>
      <c r="C295" s="1853"/>
      <c r="D295" s="1854"/>
      <c r="E295" s="1855"/>
      <c r="F295" s="635"/>
      <c r="G295" s="1834"/>
      <c r="H295" s="1836"/>
      <c r="I295" s="1766"/>
      <c r="J295" s="1766"/>
      <c r="K295" s="1767"/>
      <c r="L295" s="1837"/>
      <c r="M295" s="1838"/>
      <c r="N295" s="1838"/>
      <c r="O295" s="1839"/>
      <c r="P295" s="1843" t="s">
        <v>1135</v>
      </c>
      <c r="Q295" s="1844"/>
      <c r="R295" s="1845"/>
      <c r="S295" s="690"/>
      <c r="T295" s="691"/>
      <c r="U295" s="691"/>
      <c r="V295" s="691"/>
      <c r="W295" s="691"/>
      <c r="X295" s="691"/>
      <c r="Y295" s="692"/>
      <c r="Z295" s="690"/>
      <c r="AA295" s="691"/>
      <c r="AB295" s="691"/>
      <c r="AC295" s="691"/>
      <c r="AD295" s="691"/>
      <c r="AE295" s="691"/>
      <c r="AF295" s="692"/>
      <c r="AG295" s="690"/>
      <c r="AH295" s="691"/>
      <c r="AI295" s="691"/>
      <c r="AJ295" s="691"/>
      <c r="AK295" s="691"/>
      <c r="AL295" s="691"/>
      <c r="AM295" s="692"/>
      <c r="AN295" s="690"/>
      <c r="AO295" s="691"/>
      <c r="AP295" s="691"/>
      <c r="AQ295" s="691"/>
      <c r="AR295" s="691"/>
      <c r="AS295" s="691"/>
      <c r="AT295" s="692"/>
      <c r="AU295" s="690"/>
      <c r="AV295" s="691"/>
      <c r="AW295" s="691"/>
      <c r="AX295" s="1915"/>
      <c r="AY295" s="1916"/>
      <c r="AZ295" s="1917"/>
      <c r="BA295" s="1918"/>
      <c r="BB295" s="1876"/>
      <c r="BC295" s="1838"/>
      <c r="BD295" s="1838"/>
      <c r="BE295" s="1838"/>
      <c r="BF295" s="1839"/>
    </row>
    <row r="296" spans="2:58" ht="20.25" customHeight="1" x14ac:dyDescent="0.2">
      <c r="B296" s="1750"/>
      <c r="C296" s="1856"/>
      <c r="D296" s="1857"/>
      <c r="E296" s="1858"/>
      <c r="F296" s="627"/>
      <c r="G296" s="1761"/>
      <c r="H296" s="1765"/>
      <c r="I296" s="1766"/>
      <c r="J296" s="1766"/>
      <c r="K296" s="1767"/>
      <c r="L296" s="1771"/>
      <c r="M296" s="1772"/>
      <c r="N296" s="1772"/>
      <c r="O296" s="1773"/>
      <c r="P296" s="1817" t="s">
        <v>1136</v>
      </c>
      <c r="Q296" s="1818"/>
      <c r="R296" s="1819"/>
      <c r="S296" s="628" t="str">
        <f>IF(S295="","",VLOOKUP(S295,'[1]シフト記号表（勤務時間帯）'!$C$6:$K$35,9,FALSE))</f>
        <v/>
      </c>
      <c r="T296" s="629" t="str">
        <f>IF(T295="","",VLOOKUP(T295,'[1]シフト記号表（勤務時間帯）'!$C$6:$K$35,9,FALSE))</f>
        <v/>
      </c>
      <c r="U296" s="629" t="str">
        <f>IF(U295="","",VLOOKUP(U295,'[1]シフト記号表（勤務時間帯）'!$C$6:$K$35,9,FALSE))</f>
        <v/>
      </c>
      <c r="V296" s="629" t="str">
        <f>IF(V295="","",VLOOKUP(V295,'[1]シフト記号表（勤務時間帯）'!$C$6:$K$35,9,FALSE))</f>
        <v/>
      </c>
      <c r="W296" s="629" t="str">
        <f>IF(W295="","",VLOOKUP(W295,'[1]シフト記号表（勤務時間帯）'!$C$6:$K$35,9,FALSE))</f>
        <v/>
      </c>
      <c r="X296" s="629" t="str">
        <f>IF(X295="","",VLOOKUP(X295,'[1]シフト記号表（勤務時間帯）'!$C$6:$K$35,9,FALSE))</f>
        <v/>
      </c>
      <c r="Y296" s="630" t="str">
        <f>IF(Y295="","",VLOOKUP(Y295,'[1]シフト記号表（勤務時間帯）'!$C$6:$K$35,9,FALSE))</f>
        <v/>
      </c>
      <c r="Z296" s="628" t="str">
        <f>IF(Z295="","",VLOOKUP(Z295,'[1]シフト記号表（勤務時間帯）'!$C$6:$K$35,9,FALSE))</f>
        <v/>
      </c>
      <c r="AA296" s="629" t="str">
        <f>IF(AA295="","",VLOOKUP(AA295,'[1]シフト記号表（勤務時間帯）'!$C$6:$K$35,9,FALSE))</f>
        <v/>
      </c>
      <c r="AB296" s="629" t="str">
        <f>IF(AB295="","",VLOOKUP(AB295,'[1]シフト記号表（勤務時間帯）'!$C$6:$K$35,9,FALSE))</f>
        <v/>
      </c>
      <c r="AC296" s="629" t="str">
        <f>IF(AC295="","",VLOOKUP(AC295,'[1]シフト記号表（勤務時間帯）'!$C$6:$K$35,9,FALSE))</f>
        <v/>
      </c>
      <c r="AD296" s="629" t="str">
        <f>IF(AD295="","",VLOOKUP(AD295,'[1]シフト記号表（勤務時間帯）'!$C$6:$K$35,9,FALSE))</f>
        <v/>
      </c>
      <c r="AE296" s="629" t="str">
        <f>IF(AE295="","",VLOOKUP(AE295,'[1]シフト記号表（勤務時間帯）'!$C$6:$K$35,9,FALSE))</f>
        <v/>
      </c>
      <c r="AF296" s="630" t="str">
        <f>IF(AF295="","",VLOOKUP(AF295,'[1]シフト記号表（勤務時間帯）'!$C$6:$K$35,9,FALSE))</f>
        <v/>
      </c>
      <c r="AG296" s="628" t="str">
        <f>IF(AG295="","",VLOOKUP(AG295,'[1]シフト記号表（勤務時間帯）'!$C$6:$K$35,9,FALSE))</f>
        <v/>
      </c>
      <c r="AH296" s="629" t="str">
        <f>IF(AH295="","",VLOOKUP(AH295,'[1]シフト記号表（勤務時間帯）'!$C$6:$K$35,9,FALSE))</f>
        <v/>
      </c>
      <c r="AI296" s="629" t="str">
        <f>IF(AI295="","",VLOOKUP(AI295,'[1]シフト記号表（勤務時間帯）'!$C$6:$K$35,9,FALSE))</f>
        <v/>
      </c>
      <c r="AJ296" s="629" t="str">
        <f>IF(AJ295="","",VLOOKUP(AJ295,'[1]シフト記号表（勤務時間帯）'!$C$6:$K$35,9,FALSE))</f>
        <v/>
      </c>
      <c r="AK296" s="629" t="str">
        <f>IF(AK295="","",VLOOKUP(AK295,'[1]シフト記号表（勤務時間帯）'!$C$6:$K$35,9,FALSE))</f>
        <v/>
      </c>
      <c r="AL296" s="629" t="str">
        <f>IF(AL295="","",VLOOKUP(AL295,'[1]シフト記号表（勤務時間帯）'!$C$6:$K$35,9,FALSE))</f>
        <v/>
      </c>
      <c r="AM296" s="630" t="str">
        <f>IF(AM295="","",VLOOKUP(AM295,'[1]シフト記号表（勤務時間帯）'!$C$6:$K$35,9,FALSE))</f>
        <v/>
      </c>
      <c r="AN296" s="628" t="str">
        <f>IF(AN295="","",VLOOKUP(AN295,'[1]シフト記号表（勤務時間帯）'!$C$6:$K$35,9,FALSE))</f>
        <v/>
      </c>
      <c r="AO296" s="629" t="str">
        <f>IF(AO295="","",VLOOKUP(AO295,'[1]シフト記号表（勤務時間帯）'!$C$6:$K$35,9,FALSE))</f>
        <v/>
      </c>
      <c r="AP296" s="629" t="str">
        <f>IF(AP295="","",VLOOKUP(AP295,'[1]シフト記号表（勤務時間帯）'!$C$6:$K$35,9,FALSE))</f>
        <v/>
      </c>
      <c r="AQ296" s="629" t="str">
        <f>IF(AQ295="","",VLOOKUP(AQ295,'[1]シフト記号表（勤務時間帯）'!$C$6:$K$35,9,FALSE))</f>
        <v/>
      </c>
      <c r="AR296" s="629" t="str">
        <f>IF(AR295="","",VLOOKUP(AR295,'[1]シフト記号表（勤務時間帯）'!$C$6:$K$35,9,FALSE))</f>
        <v/>
      </c>
      <c r="AS296" s="629" t="str">
        <f>IF(AS295="","",VLOOKUP(AS295,'[1]シフト記号表（勤務時間帯）'!$C$6:$K$35,9,FALSE))</f>
        <v/>
      </c>
      <c r="AT296" s="630" t="str">
        <f>IF(AT295="","",VLOOKUP(AT295,'[1]シフト記号表（勤務時間帯）'!$C$6:$K$35,9,FALSE))</f>
        <v/>
      </c>
      <c r="AU296" s="628" t="str">
        <f>IF(AU295="","",VLOOKUP(AU295,'[1]シフト記号表（勤務時間帯）'!$C$6:$K$35,9,FALSE))</f>
        <v/>
      </c>
      <c r="AV296" s="629" t="str">
        <f>IF(AV295="","",VLOOKUP(AV295,'[1]シフト記号表（勤務時間帯）'!$C$6:$K$35,9,FALSE))</f>
        <v/>
      </c>
      <c r="AW296" s="629" t="str">
        <f>IF(AW295="","",VLOOKUP(AW295,'[1]シフト記号表（勤務時間帯）'!$C$6:$K$35,9,FALSE))</f>
        <v/>
      </c>
      <c r="AX296" s="1820">
        <f>IF($BB$3="４週",SUM(S296:AT296),IF($BB$3="暦月",SUM(S296:AW296),""))</f>
        <v>0</v>
      </c>
      <c r="AY296" s="1821"/>
      <c r="AZ296" s="1822">
        <f>IF($BB$3="４週",AX296/4,IF($BB$3="暦月",'勤務体制（100名）'!AX296/('勤務体制（100名）'!$BB$8/7),""))</f>
        <v>0</v>
      </c>
      <c r="BA296" s="1823"/>
      <c r="BB296" s="1877"/>
      <c r="BC296" s="1772"/>
      <c r="BD296" s="1772"/>
      <c r="BE296" s="1772"/>
      <c r="BF296" s="1773"/>
    </row>
    <row r="297" spans="2:58" ht="20.25" customHeight="1" x14ac:dyDescent="0.2">
      <c r="B297" s="1750"/>
      <c r="C297" s="1859"/>
      <c r="D297" s="1860"/>
      <c r="E297" s="1861"/>
      <c r="F297" s="693">
        <f>C295</f>
        <v>0</v>
      </c>
      <c r="G297" s="1835"/>
      <c r="H297" s="1765"/>
      <c r="I297" s="1766"/>
      <c r="J297" s="1766"/>
      <c r="K297" s="1767"/>
      <c r="L297" s="1840"/>
      <c r="M297" s="1841"/>
      <c r="N297" s="1841"/>
      <c r="O297" s="1842"/>
      <c r="P297" s="1824" t="s">
        <v>1137</v>
      </c>
      <c r="Q297" s="1825"/>
      <c r="R297" s="1826"/>
      <c r="S297" s="632" t="str">
        <f>IF(S295="","",VLOOKUP(S295,'[1]シフト記号表（勤務時間帯）'!$C$6:$U$35,19,FALSE))</f>
        <v/>
      </c>
      <c r="T297" s="633" t="str">
        <f>IF(T295="","",VLOOKUP(T295,'[1]シフト記号表（勤務時間帯）'!$C$6:$U$35,19,FALSE))</f>
        <v/>
      </c>
      <c r="U297" s="633" t="str">
        <f>IF(U295="","",VLOOKUP(U295,'[1]シフト記号表（勤務時間帯）'!$C$6:$U$35,19,FALSE))</f>
        <v/>
      </c>
      <c r="V297" s="633" t="str">
        <f>IF(V295="","",VLOOKUP(V295,'[1]シフト記号表（勤務時間帯）'!$C$6:$U$35,19,FALSE))</f>
        <v/>
      </c>
      <c r="W297" s="633" t="str">
        <f>IF(W295="","",VLOOKUP(W295,'[1]シフト記号表（勤務時間帯）'!$C$6:$U$35,19,FALSE))</f>
        <v/>
      </c>
      <c r="X297" s="633" t="str">
        <f>IF(X295="","",VLOOKUP(X295,'[1]シフト記号表（勤務時間帯）'!$C$6:$U$35,19,FALSE))</f>
        <v/>
      </c>
      <c r="Y297" s="634" t="str">
        <f>IF(Y295="","",VLOOKUP(Y295,'[1]シフト記号表（勤務時間帯）'!$C$6:$U$35,19,FALSE))</f>
        <v/>
      </c>
      <c r="Z297" s="632" t="str">
        <f>IF(Z295="","",VLOOKUP(Z295,'[1]シフト記号表（勤務時間帯）'!$C$6:$U$35,19,FALSE))</f>
        <v/>
      </c>
      <c r="AA297" s="633" t="str">
        <f>IF(AA295="","",VLOOKUP(AA295,'[1]シフト記号表（勤務時間帯）'!$C$6:$U$35,19,FALSE))</f>
        <v/>
      </c>
      <c r="AB297" s="633" t="str">
        <f>IF(AB295="","",VLOOKUP(AB295,'[1]シフト記号表（勤務時間帯）'!$C$6:$U$35,19,FALSE))</f>
        <v/>
      </c>
      <c r="AC297" s="633" t="str">
        <f>IF(AC295="","",VLOOKUP(AC295,'[1]シフト記号表（勤務時間帯）'!$C$6:$U$35,19,FALSE))</f>
        <v/>
      </c>
      <c r="AD297" s="633" t="str">
        <f>IF(AD295="","",VLOOKUP(AD295,'[1]シフト記号表（勤務時間帯）'!$C$6:$U$35,19,FALSE))</f>
        <v/>
      </c>
      <c r="AE297" s="633" t="str">
        <f>IF(AE295="","",VLOOKUP(AE295,'[1]シフト記号表（勤務時間帯）'!$C$6:$U$35,19,FALSE))</f>
        <v/>
      </c>
      <c r="AF297" s="634" t="str">
        <f>IF(AF295="","",VLOOKUP(AF295,'[1]シフト記号表（勤務時間帯）'!$C$6:$U$35,19,FALSE))</f>
        <v/>
      </c>
      <c r="AG297" s="632" t="str">
        <f>IF(AG295="","",VLOOKUP(AG295,'[1]シフト記号表（勤務時間帯）'!$C$6:$U$35,19,FALSE))</f>
        <v/>
      </c>
      <c r="AH297" s="633" t="str">
        <f>IF(AH295="","",VLOOKUP(AH295,'[1]シフト記号表（勤務時間帯）'!$C$6:$U$35,19,FALSE))</f>
        <v/>
      </c>
      <c r="AI297" s="633" t="str">
        <f>IF(AI295="","",VLOOKUP(AI295,'[1]シフト記号表（勤務時間帯）'!$C$6:$U$35,19,FALSE))</f>
        <v/>
      </c>
      <c r="AJ297" s="633" t="str">
        <f>IF(AJ295="","",VLOOKUP(AJ295,'[1]シフト記号表（勤務時間帯）'!$C$6:$U$35,19,FALSE))</f>
        <v/>
      </c>
      <c r="AK297" s="633" t="str">
        <f>IF(AK295="","",VLOOKUP(AK295,'[1]シフト記号表（勤務時間帯）'!$C$6:$U$35,19,FALSE))</f>
        <v/>
      </c>
      <c r="AL297" s="633" t="str">
        <f>IF(AL295="","",VLOOKUP(AL295,'[1]シフト記号表（勤務時間帯）'!$C$6:$U$35,19,FALSE))</f>
        <v/>
      </c>
      <c r="AM297" s="634" t="str">
        <f>IF(AM295="","",VLOOKUP(AM295,'[1]シフト記号表（勤務時間帯）'!$C$6:$U$35,19,FALSE))</f>
        <v/>
      </c>
      <c r="AN297" s="632" t="str">
        <f>IF(AN295="","",VLOOKUP(AN295,'[1]シフト記号表（勤務時間帯）'!$C$6:$U$35,19,FALSE))</f>
        <v/>
      </c>
      <c r="AO297" s="633" t="str">
        <f>IF(AO295="","",VLOOKUP(AO295,'[1]シフト記号表（勤務時間帯）'!$C$6:$U$35,19,FALSE))</f>
        <v/>
      </c>
      <c r="AP297" s="633" t="str">
        <f>IF(AP295="","",VLOOKUP(AP295,'[1]シフト記号表（勤務時間帯）'!$C$6:$U$35,19,FALSE))</f>
        <v/>
      </c>
      <c r="AQ297" s="633" t="str">
        <f>IF(AQ295="","",VLOOKUP(AQ295,'[1]シフト記号表（勤務時間帯）'!$C$6:$U$35,19,FALSE))</f>
        <v/>
      </c>
      <c r="AR297" s="633" t="str">
        <f>IF(AR295="","",VLOOKUP(AR295,'[1]シフト記号表（勤務時間帯）'!$C$6:$U$35,19,FALSE))</f>
        <v/>
      </c>
      <c r="AS297" s="633" t="str">
        <f>IF(AS295="","",VLOOKUP(AS295,'[1]シフト記号表（勤務時間帯）'!$C$6:$U$35,19,FALSE))</f>
        <v/>
      </c>
      <c r="AT297" s="634" t="str">
        <f>IF(AT295="","",VLOOKUP(AT295,'[1]シフト記号表（勤務時間帯）'!$C$6:$U$35,19,FALSE))</f>
        <v/>
      </c>
      <c r="AU297" s="632" t="str">
        <f>IF(AU295="","",VLOOKUP(AU295,'[1]シフト記号表（勤務時間帯）'!$C$6:$U$35,19,FALSE))</f>
        <v/>
      </c>
      <c r="AV297" s="633" t="str">
        <f>IF(AV295="","",VLOOKUP(AV295,'[1]シフト記号表（勤務時間帯）'!$C$6:$U$35,19,FALSE))</f>
        <v/>
      </c>
      <c r="AW297" s="633" t="str">
        <f>IF(AW295="","",VLOOKUP(AW295,'[1]シフト記号表（勤務時間帯）'!$C$6:$U$35,19,FALSE))</f>
        <v/>
      </c>
      <c r="AX297" s="1827">
        <f>IF($BB$3="４週",SUM(S297:AT297),IF($BB$3="暦月",SUM(S297:AW297),""))</f>
        <v>0</v>
      </c>
      <c r="AY297" s="1828"/>
      <c r="AZ297" s="1829">
        <f>IF($BB$3="４週",AX297/4,IF($BB$3="暦月",'勤務体制（100名）'!AX297/('勤務体制（100名）'!$BB$8/7),""))</f>
        <v>0</v>
      </c>
      <c r="BA297" s="1830"/>
      <c r="BB297" s="1878"/>
      <c r="BC297" s="1841"/>
      <c r="BD297" s="1841"/>
      <c r="BE297" s="1841"/>
      <c r="BF297" s="1842"/>
    </row>
    <row r="298" spans="2:58" ht="20.25" customHeight="1" x14ac:dyDescent="0.2">
      <c r="B298" s="1750">
        <f>B295+1</f>
        <v>93</v>
      </c>
      <c r="C298" s="1853"/>
      <c r="D298" s="1854"/>
      <c r="E298" s="1855"/>
      <c r="F298" s="635"/>
      <c r="G298" s="1834"/>
      <c r="H298" s="1836"/>
      <c r="I298" s="1766"/>
      <c r="J298" s="1766"/>
      <c r="K298" s="1767"/>
      <c r="L298" s="1837"/>
      <c r="M298" s="1838"/>
      <c r="N298" s="1838"/>
      <c r="O298" s="1839"/>
      <c r="P298" s="1843" t="s">
        <v>1135</v>
      </c>
      <c r="Q298" s="1844"/>
      <c r="R298" s="1845"/>
      <c r="S298" s="690"/>
      <c r="T298" s="691"/>
      <c r="U298" s="691"/>
      <c r="V298" s="691"/>
      <c r="W298" s="691"/>
      <c r="X298" s="691"/>
      <c r="Y298" s="692"/>
      <c r="Z298" s="690"/>
      <c r="AA298" s="691"/>
      <c r="AB298" s="691"/>
      <c r="AC298" s="691"/>
      <c r="AD298" s="691"/>
      <c r="AE298" s="691"/>
      <c r="AF298" s="692"/>
      <c r="AG298" s="690"/>
      <c r="AH298" s="691"/>
      <c r="AI298" s="691"/>
      <c r="AJ298" s="691"/>
      <c r="AK298" s="691"/>
      <c r="AL298" s="691"/>
      <c r="AM298" s="692"/>
      <c r="AN298" s="690"/>
      <c r="AO298" s="691"/>
      <c r="AP298" s="691"/>
      <c r="AQ298" s="691"/>
      <c r="AR298" s="691"/>
      <c r="AS298" s="691"/>
      <c r="AT298" s="692"/>
      <c r="AU298" s="690"/>
      <c r="AV298" s="691"/>
      <c r="AW298" s="691"/>
      <c r="AX298" s="1915"/>
      <c r="AY298" s="1916"/>
      <c r="AZ298" s="1917"/>
      <c r="BA298" s="1918"/>
      <c r="BB298" s="1876"/>
      <c r="BC298" s="1838"/>
      <c r="BD298" s="1838"/>
      <c r="BE298" s="1838"/>
      <c r="BF298" s="1839"/>
    </row>
    <row r="299" spans="2:58" ht="20.25" customHeight="1" x14ac:dyDescent="0.2">
      <c r="B299" s="1750"/>
      <c r="C299" s="1856"/>
      <c r="D299" s="1857"/>
      <c r="E299" s="1858"/>
      <c r="F299" s="627"/>
      <c r="G299" s="1761"/>
      <c r="H299" s="1765"/>
      <c r="I299" s="1766"/>
      <c r="J299" s="1766"/>
      <c r="K299" s="1767"/>
      <c r="L299" s="1771"/>
      <c r="M299" s="1772"/>
      <c r="N299" s="1772"/>
      <c r="O299" s="1773"/>
      <c r="P299" s="1817" t="s">
        <v>1136</v>
      </c>
      <c r="Q299" s="1818"/>
      <c r="R299" s="1819"/>
      <c r="S299" s="628" t="str">
        <f>IF(S298="","",VLOOKUP(S298,'[1]シフト記号表（勤務時間帯）'!$C$6:$K$35,9,FALSE))</f>
        <v/>
      </c>
      <c r="T299" s="629" t="str">
        <f>IF(T298="","",VLOOKUP(T298,'[1]シフト記号表（勤務時間帯）'!$C$6:$K$35,9,FALSE))</f>
        <v/>
      </c>
      <c r="U299" s="629" t="str">
        <f>IF(U298="","",VLOOKUP(U298,'[1]シフト記号表（勤務時間帯）'!$C$6:$K$35,9,FALSE))</f>
        <v/>
      </c>
      <c r="V299" s="629" t="str">
        <f>IF(V298="","",VLOOKUP(V298,'[1]シフト記号表（勤務時間帯）'!$C$6:$K$35,9,FALSE))</f>
        <v/>
      </c>
      <c r="W299" s="629" t="str">
        <f>IF(W298="","",VLOOKUP(W298,'[1]シフト記号表（勤務時間帯）'!$C$6:$K$35,9,FALSE))</f>
        <v/>
      </c>
      <c r="X299" s="629" t="str">
        <f>IF(X298="","",VLOOKUP(X298,'[1]シフト記号表（勤務時間帯）'!$C$6:$K$35,9,FALSE))</f>
        <v/>
      </c>
      <c r="Y299" s="630" t="str">
        <f>IF(Y298="","",VLOOKUP(Y298,'[1]シフト記号表（勤務時間帯）'!$C$6:$K$35,9,FALSE))</f>
        <v/>
      </c>
      <c r="Z299" s="628" t="str">
        <f>IF(Z298="","",VLOOKUP(Z298,'[1]シフト記号表（勤務時間帯）'!$C$6:$K$35,9,FALSE))</f>
        <v/>
      </c>
      <c r="AA299" s="629" t="str">
        <f>IF(AA298="","",VLOOKUP(AA298,'[1]シフト記号表（勤務時間帯）'!$C$6:$K$35,9,FALSE))</f>
        <v/>
      </c>
      <c r="AB299" s="629" t="str">
        <f>IF(AB298="","",VLOOKUP(AB298,'[1]シフト記号表（勤務時間帯）'!$C$6:$K$35,9,FALSE))</f>
        <v/>
      </c>
      <c r="AC299" s="629" t="str">
        <f>IF(AC298="","",VLOOKUP(AC298,'[1]シフト記号表（勤務時間帯）'!$C$6:$K$35,9,FALSE))</f>
        <v/>
      </c>
      <c r="AD299" s="629" t="str">
        <f>IF(AD298="","",VLOOKUP(AD298,'[1]シフト記号表（勤務時間帯）'!$C$6:$K$35,9,FALSE))</f>
        <v/>
      </c>
      <c r="AE299" s="629" t="str">
        <f>IF(AE298="","",VLOOKUP(AE298,'[1]シフト記号表（勤務時間帯）'!$C$6:$K$35,9,FALSE))</f>
        <v/>
      </c>
      <c r="AF299" s="630" t="str">
        <f>IF(AF298="","",VLOOKUP(AF298,'[1]シフト記号表（勤務時間帯）'!$C$6:$K$35,9,FALSE))</f>
        <v/>
      </c>
      <c r="AG299" s="628" t="str">
        <f>IF(AG298="","",VLOOKUP(AG298,'[1]シフト記号表（勤務時間帯）'!$C$6:$K$35,9,FALSE))</f>
        <v/>
      </c>
      <c r="AH299" s="629" t="str">
        <f>IF(AH298="","",VLOOKUP(AH298,'[1]シフト記号表（勤務時間帯）'!$C$6:$K$35,9,FALSE))</f>
        <v/>
      </c>
      <c r="AI299" s="629" t="str">
        <f>IF(AI298="","",VLOOKUP(AI298,'[1]シフト記号表（勤務時間帯）'!$C$6:$K$35,9,FALSE))</f>
        <v/>
      </c>
      <c r="AJ299" s="629" t="str">
        <f>IF(AJ298="","",VLOOKUP(AJ298,'[1]シフト記号表（勤務時間帯）'!$C$6:$K$35,9,FALSE))</f>
        <v/>
      </c>
      <c r="AK299" s="629" t="str">
        <f>IF(AK298="","",VLOOKUP(AK298,'[1]シフト記号表（勤務時間帯）'!$C$6:$K$35,9,FALSE))</f>
        <v/>
      </c>
      <c r="AL299" s="629" t="str">
        <f>IF(AL298="","",VLOOKUP(AL298,'[1]シフト記号表（勤務時間帯）'!$C$6:$K$35,9,FALSE))</f>
        <v/>
      </c>
      <c r="AM299" s="630" t="str">
        <f>IF(AM298="","",VLOOKUP(AM298,'[1]シフト記号表（勤務時間帯）'!$C$6:$K$35,9,FALSE))</f>
        <v/>
      </c>
      <c r="AN299" s="628" t="str">
        <f>IF(AN298="","",VLOOKUP(AN298,'[1]シフト記号表（勤務時間帯）'!$C$6:$K$35,9,FALSE))</f>
        <v/>
      </c>
      <c r="AO299" s="629" t="str">
        <f>IF(AO298="","",VLOOKUP(AO298,'[1]シフト記号表（勤務時間帯）'!$C$6:$K$35,9,FALSE))</f>
        <v/>
      </c>
      <c r="AP299" s="629" t="str">
        <f>IF(AP298="","",VLOOKUP(AP298,'[1]シフト記号表（勤務時間帯）'!$C$6:$K$35,9,FALSE))</f>
        <v/>
      </c>
      <c r="AQ299" s="629" t="str">
        <f>IF(AQ298="","",VLOOKUP(AQ298,'[1]シフト記号表（勤務時間帯）'!$C$6:$K$35,9,FALSE))</f>
        <v/>
      </c>
      <c r="AR299" s="629" t="str">
        <f>IF(AR298="","",VLOOKUP(AR298,'[1]シフト記号表（勤務時間帯）'!$C$6:$K$35,9,FALSE))</f>
        <v/>
      </c>
      <c r="AS299" s="629" t="str">
        <f>IF(AS298="","",VLOOKUP(AS298,'[1]シフト記号表（勤務時間帯）'!$C$6:$K$35,9,FALSE))</f>
        <v/>
      </c>
      <c r="AT299" s="630" t="str">
        <f>IF(AT298="","",VLOOKUP(AT298,'[1]シフト記号表（勤務時間帯）'!$C$6:$K$35,9,FALSE))</f>
        <v/>
      </c>
      <c r="AU299" s="628" t="str">
        <f>IF(AU298="","",VLOOKUP(AU298,'[1]シフト記号表（勤務時間帯）'!$C$6:$K$35,9,FALSE))</f>
        <v/>
      </c>
      <c r="AV299" s="629" t="str">
        <f>IF(AV298="","",VLOOKUP(AV298,'[1]シフト記号表（勤務時間帯）'!$C$6:$K$35,9,FALSE))</f>
        <v/>
      </c>
      <c r="AW299" s="629" t="str">
        <f>IF(AW298="","",VLOOKUP(AW298,'[1]シフト記号表（勤務時間帯）'!$C$6:$K$35,9,FALSE))</f>
        <v/>
      </c>
      <c r="AX299" s="1820">
        <f>IF($BB$3="４週",SUM(S299:AT299),IF($BB$3="暦月",SUM(S299:AW299),""))</f>
        <v>0</v>
      </c>
      <c r="AY299" s="1821"/>
      <c r="AZ299" s="1822">
        <f>IF($BB$3="４週",AX299/4,IF($BB$3="暦月",'勤務体制（100名）'!AX299/('勤務体制（100名）'!$BB$8/7),""))</f>
        <v>0</v>
      </c>
      <c r="BA299" s="1823"/>
      <c r="BB299" s="1877"/>
      <c r="BC299" s="1772"/>
      <c r="BD299" s="1772"/>
      <c r="BE299" s="1772"/>
      <c r="BF299" s="1773"/>
    </row>
    <row r="300" spans="2:58" ht="20.25" customHeight="1" x14ac:dyDescent="0.2">
      <c r="B300" s="1750"/>
      <c r="C300" s="1859"/>
      <c r="D300" s="1860"/>
      <c r="E300" s="1861"/>
      <c r="F300" s="693">
        <f>C298</f>
        <v>0</v>
      </c>
      <c r="G300" s="1835"/>
      <c r="H300" s="1765"/>
      <c r="I300" s="1766"/>
      <c r="J300" s="1766"/>
      <c r="K300" s="1767"/>
      <c r="L300" s="1840"/>
      <c r="M300" s="1841"/>
      <c r="N300" s="1841"/>
      <c r="O300" s="1842"/>
      <c r="P300" s="1824" t="s">
        <v>1137</v>
      </c>
      <c r="Q300" s="1825"/>
      <c r="R300" s="1826"/>
      <c r="S300" s="632" t="str">
        <f>IF(S298="","",VLOOKUP(S298,'[1]シフト記号表（勤務時間帯）'!$C$6:$U$35,19,FALSE))</f>
        <v/>
      </c>
      <c r="T300" s="633" t="str">
        <f>IF(T298="","",VLOOKUP(T298,'[1]シフト記号表（勤務時間帯）'!$C$6:$U$35,19,FALSE))</f>
        <v/>
      </c>
      <c r="U300" s="633" t="str">
        <f>IF(U298="","",VLOOKUP(U298,'[1]シフト記号表（勤務時間帯）'!$C$6:$U$35,19,FALSE))</f>
        <v/>
      </c>
      <c r="V300" s="633" t="str">
        <f>IF(V298="","",VLOOKUP(V298,'[1]シフト記号表（勤務時間帯）'!$C$6:$U$35,19,FALSE))</f>
        <v/>
      </c>
      <c r="W300" s="633" t="str">
        <f>IF(W298="","",VLOOKUP(W298,'[1]シフト記号表（勤務時間帯）'!$C$6:$U$35,19,FALSE))</f>
        <v/>
      </c>
      <c r="X300" s="633" t="str">
        <f>IF(X298="","",VLOOKUP(X298,'[1]シフト記号表（勤務時間帯）'!$C$6:$U$35,19,FALSE))</f>
        <v/>
      </c>
      <c r="Y300" s="634" t="str">
        <f>IF(Y298="","",VLOOKUP(Y298,'[1]シフト記号表（勤務時間帯）'!$C$6:$U$35,19,FALSE))</f>
        <v/>
      </c>
      <c r="Z300" s="632" t="str">
        <f>IF(Z298="","",VLOOKUP(Z298,'[1]シフト記号表（勤務時間帯）'!$C$6:$U$35,19,FALSE))</f>
        <v/>
      </c>
      <c r="AA300" s="633" t="str">
        <f>IF(AA298="","",VLOOKUP(AA298,'[1]シフト記号表（勤務時間帯）'!$C$6:$U$35,19,FALSE))</f>
        <v/>
      </c>
      <c r="AB300" s="633" t="str">
        <f>IF(AB298="","",VLOOKUP(AB298,'[1]シフト記号表（勤務時間帯）'!$C$6:$U$35,19,FALSE))</f>
        <v/>
      </c>
      <c r="AC300" s="633" t="str">
        <f>IF(AC298="","",VLOOKUP(AC298,'[1]シフト記号表（勤務時間帯）'!$C$6:$U$35,19,FALSE))</f>
        <v/>
      </c>
      <c r="AD300" s="633" t="str">
        <f>IF(AD298="","",VLOOKUP(AD298,'[1]シフト記号表（勤務時間帯）'!$C$6:$U$35,19,FALSE))</f>
        <v/>
      </c>
      <c r="AE300" s="633" t="str">
        <f>IF(AE298="","",VLOOKUP(AE298,'[1]シフト記号表（勤務時間帯）'!$C$6:$U$35,19,FALSE))</f>
        <v/>
      </c>
      <c r="AF300" s="634" t="str">
        <f>IF(AF298="","",VLOOKUP(AF298,'[1]シフト記号表（勤務時間帯）'!$C$6:$U$35,19,FALSE))</f>
        <v/>
      </c>
      <c r="AG300" s="632" t="str">
        <f>IF(AG298="","",VLOOKUP(AG298,'[1]シフト記号表（勤務時間帯）'!$C$6:$U$35,19,FALSE))</f>
        <v/>
      </c>
      <c r="AH300" s="633" t="str">
        <f>IF(AH298="","",VLOOKUP(AH298,'[1]シフト記号表（勤務時間帯）'!$C$6:$U$35,19,FALSE))</f>
        <v/>
      </c>
      <c r="AI300" s="633" t="str">
        <f>IF(AI298="","",VLOOKUP(AI298,'[1]シフト記号表（勤務時間帯）'!$C$6:$U$35,19,FALSE))</f>
        <v/>
      </c>
      <c r="AJ300" s="633" t="str">
        <f>IF(AJ298="","",VLOOKUP(AJ298,'[1]シフト記号表（勤務時間帯）'!$C$6:$U$35,19,FALSE))</f>
        <v/>
      </c>
      <c r="AK300" s="633" t="str">
        <f>IF(AK298="","",VLOOKUP(AK298,'[1]シフト記号表（勤務時間帯）'!$C$6:$U$35,19,FALSE))</f>
        <v/>
      </c>
      <c r="AL300" s="633" t="str">
        <f>IF(AL298="","",VLOOKUP(AL298,'[1]シフト記号表（勤務時間帯）'!$C$6:$U$35,19,FALSE))</f>
        <v/>
      </c>
      <c r="AM300" s="634" t="str">
        <f>IF(AM298="","",VLOOKUP(AM298,'[1]シフト記号表（勤務時間帯）'!$C$6:$U$35,19,FALSE))</f>
        <v/>
      </c>
      <c r="AN300" s="632" t="str">
        <f>IF(AN298="","",VLOOKUP(AN298,'[1]シフト記号表（勤務時間帯）'!$C$6:$U$35,19,FALSE))</f>
        <v/>
      </c>
      <c r="AO300" s="633" t="str">
        <f>IF(AO298="","",VLOOKUP(AO298,'[1]シフト記号表（勤務時間帯）'!$C$6:$U$35,19,FALSE))</f>
        <v/>
      </c>
      <c r="AP300" s="633" t="str">
        <f>IF(AP298="","",VLOOKUP(AP298,'[1]シフト記号表（勤務時間帯）'!$C$6:$U$35,19,FALSE))</f>
        <v/>
      </c>
      <c r="AQ300" s="633" t="str">
        <f>IF(AQ298="","",VLOOKUP(AQ298,'[1]シフト記号表（勤務時間帯）'!$C$6:$U$35,19,FALSE))</f>
        <v/>
      </c>
      <c r="AR300" s="633" t="str">
        <f>IF(AR298="","",VLOOKUP(AR298,'[1]シフト記号表（勤務時間帯）'!$C$6:$U$35,19,FALSE))</f>
        <v/>
      </c>
      <c r="AS300" s="633" t="str">
        <f>IF(AS298="","",VLOOKUP(AS298,'[1]シフト記号表（勤務時間帯）'!$C$6:$U$35,19,FALSE))</f>
        <v/>
      </c>
      <c r="AT300" s="634" t="str">
        <f>IF(AT298="","",VLOOKUP(AT298,'[1]シフト記号表（勤務時間帯）'!$C$6:$U$35,19,FALSE))</f>
        <v/>
      </c>
      <c r="AU300" s="632" t="str">
        <f>IF(AU298="","",VLOOKUP(AU298,'[1]シフト記号表（勤務時間帯）'!$C$6:$U$35,19,FALSE))</f>
        <v/>
      </c>
      <c r="AV300" s="633" t="str">
        <f>IF(AV298="","",VLOOKUP(AV298,'[1]シフト記号表（勤務時間帯）'!$C$6:$U$35,19,FALSE))</f>
        <v/>
      </c>
      <c r="AW300" s="633" t="str">
        <f>IF(AW298="","",VLOOKUP(AW298,'[1]シフト記号表（勤務時間帯）'!$C$6:$U$35,19,FALSE))</f>
        <v/>
      </c>
      <c r="AX300" s="1827">
        <f>IF($BB$3="４週",SUM(S300:AT300),IF($BB$3="暦月",SUM(S300:AW300),""))</f>
        <v>0</v>
      </c>
      <c r="AY300" s="1828"/>
      <c r="AZ300" s="1829">
        <f>IF($BB$3="４週",AX300/4,IF($BB$3="暦月",'勤務体制（100名）'!AX300/('勤務体制（100名）'!$BB$8/7),""))</f>
        <v>0</v>
      </c>
      <c r="BA300" s="1830"/>
      <c r="BB300" s="1878"/>
      <c r="BC300" s="1841"/>
      <c r="BD300" s="1841"/>
      <c r="BE300" s="1841"/>
      <c r="BF300" s="1842"/>
    </row>
    <row r="301" spans="2:58" ht="20.25" customHeight="1" x14ac:dyDescent="0.2">
      <c r="B301" s="1750">
        <f>B298+1</f>
        <v>94</v>
      </c>
      <c r="C301" s="1853"/>
      <c r="D301" s="1854"/>
      <c r="E301" s="1855"/>
      <c r="F301" s="635"/>
      <c r="G301" s="1834"/>
      <c r="H301" s="1836"/>
      <c r="I301" s="1766"/>
      <c r="J301" s="1766"/>
      <c r="K301" s="1767"/>
      <c r="L301" s="1837"/>
      <c r="M301" s="1838"/>
      <c r="N301" s="1838"/>
      <c r="O301" s="1839"/>
      <c r="P301" s="1843" t="s">
        <v>1135</v>
      </c>
      <c r="Q301" s="1844"/>
      <c r="R301" s="1845"/>
      <c r="S301" s="690"/>
      <c r="T301" s="691"/>
      <c r="U301" s="691"/>
      <c r="V301" s="691"/>
      <c r="W301" s="691"/>
      <c r="X301" s="691"/>
      <c r="Y301" s="692"/>
      <c r="Z301" s="690"/>
      <c r="AA301" s="691"/>
      <c r="AB301" s="691"/>
      <c r="AC301" s="691"/>
      <c r="AD301" s="691"/>
      <c r="AE301" s="691"/>
      <c r="AF301" s="692"/>
      <c r="AG301" s="690"/>
      <c r="AH301" s="691"/>
      <c r="AI301" s="691"/>
      <c r="AJ301" s="691"/>
      <c r="AK301" s="691"/>
      <c r="AL301" s="691"/>
      <c r="AM301" s="692"/>
      <c r="AN301" s="690"/>
      <c r="AO301" s="691"/>
      <c r="AP301" s="691"/>
      <c r="AQ301" s="691"/>
      <c r="AR301" s="691"/>
      <c r="AS301" s="691"/>
      <c r="AT301" s="692"/>
      <c r="AU301" s="690"/>
      <c r="AV301" s="691"/>
      <c r="AW301" s="691"/>
      <c r="AX301" s="1915"/>
      <c r="AY301" s="1916"/>
      <c r="AZ301" s="1917"/>
      <c r="BA301" s="1918"/>
      <c r="BB301" s="1876"/>
      <c r="BC301" s="1838"/>
      <c r="BD301" s="1838"/>
      <c r="BE301" s="1838"/>
      <c r="BF301" s="1839"/>
    </row>
    <row r="302" spans="2:58" ht="20.25" customHeight="1" x14ac:dyDescent="0.2">
      <c r="B302" s="1750"/>
      <c r="C302" s="1856"/>
      <c r="D302" s="1857"/>
      <c r="E302" s="1858"/>
      <c r="F302" s="627"/>
      <c r="G302" s="1761"/>
      <c r="H302" s="1765"/>
      <c r="I302" s="1766"/>
      <c r="J302" s="1766"/>
      <c r="K302" s="1767"/>
      <c r="L302" s="1771"/>
      <c r="M302" s="1772"/>
      <c r="N302" s="1772"/>
      <c r="O302" s="1773"/>
      <c r="P302" s="1817" t="s">
        <v>1136</v>
      </c>
      <c r="Q302" s="1818"/>
      <c r="R302" s="1819"/>
      <c r="S302" s="628" t="str">
        <f>IF(S301="","",VLOOKUP(S301,'[1]シフト記号表（勤務時間帯）'!$C$6:$K$35,9,FALSE))</f>
        <v/>
      </c>
      <c r="T302" s="629" t="str">
        <f>IF(T301="","",VLOOKUP(T301,'[1]シフト記号表（勤務時間帯）'!$C$6:$K$35,9,FALSE))</f>
        <v/>
      </c>
      <c r="U302" s="629" t="str">
        <f>IF(U301="","",VLOOKUP(U301,'[1]シフト記号表（勤務時間帯）'!$C$6:$K$35,9,FALSE))</f>
        <v/>
      </c>
      <c r="V302" s="629" t="str">
        <f>IF(V301="","",VLOOKUP(V301,'[1]シフト記号表（勤務時間帯）'!$C$6:$K$35,9,FALSE))</f>
        <v/>
      </c>
      <c r="W302" s="629" t="str">
        <f>IF(W301="","",VLOOKUP(W301,'[1]シフト記号表（勤務時間帯）'!$C$6:$K$35,9,FALSE))</f>
        <v/>
      </c>
      <c r="X302" s="629" t="str">
        <f>IF(X301="","",VLOOKUP(X301,'[1]シフト記号表（勤務時間帯）'!$C$6:$K$35,9,FALSE))</f>
        <v/>
      </c>
      <c r="Y302" s="630" t="str">
        <f>IF(Y301="","",VLOOKUP(Y301,'[1]シフト記号表（勤務時間帯）'!$C$6:$K$35,9,FALSE))</f>
        <v/>
      </c>
      <c r="Z302" s="628" t="str">
        <f>IF(Z301="","",VLOOKUP(Z301,'[1]シフト記号表（勤務時間帯）'!$C$6:$K$35,9,FALSE))</f>
        <v/>
      </c>
      <c r="AA302" s="629" t="str">
        <f>IF(AA301="","",VLOOKUP(AA301,'[1]シフト記号表（勤務時間帯）'!$C$6:$K$35,9,FALSE))</f>
        <v/>
      </c>
      <c r="AB302" s="629" t="str">
        <f>IF(AB301="","",VLOOKUP(AB301,'[1]シフト記号表（勤務時間帯）'!$C$6:$K$35,9,FALSE))</f>
        <v/>
      </c>
      <c r="AC302" s="629" t="str">
        <f>IF(AC301="","",VLOOKUP(AC301,'[1]シフト記号表（勤務時間帯）'!$C$6:$K$35,9,FALSE))</f>
        <v/>
      </c>
      <c r="AD302" s="629" t="str">
        <f>IF(AD301="","",VLOOKUP(AD301,'[1]シフト記号表（勤務時間帯）'!$C$6:$K$35,9,FALSE))</f>
        <v/>
      </c>
      <c r="AE302" s="629" t="str">
        <f>IF(AE301="","",VLOOKUP(AE301,'[1]シフト記号表（勤務時間帯）'!$C$6:$K$35,9,FALSE))</f>
        <v/>
      </c>
      <c r="AF302" s="630" t="str">
        <f>IF(AF301="","",VLOOKUP(AF301,'[1]シフト記号表（勤務時間帯）'!$C$6:$K$35,9,FALSE))</f>
        <v/>
      </c>
      <c r="AG302" s="628" t="str">
        <f>IF(AG301="","",VLOOKUP(AG301,'[1]シフト記号表（勤務時間帯）'!$C$6:$K$35,9,FALSE))</f>
        <v/>
      </c>
      <c r="AH302" s="629" t="str">
        <f>IF(AH301="","",VLOOKUP(AH301,'[1]シフト記号表（勤務時間帯）'!$C$6:$K$35,9,FALSE))</f>
        <v/>
      </c>
      <c r="AI302" s="629" t="str">
        <f>IF(AI301="","",VLOOKUP(AI301,'[1]シフト記号表（勤務時間帯）'!$C$6:$K$35,9,FALSE))</f>
        <v/>
      </c>
      <c r="AJ302" s="629" t="str">
        <f>IF(AJ301="","",VLOOKUP(AJ301,'[1]シフト記号表（勤務時間帯）'!$C$6:$K$35,9,FALSE))</f>
        <v/>
      </c>
      <c r="AK302" s="629" t="str">
        <f>IF(AK301="","",VLOOKUP(AK301,'[1]シフト記号表（勤務時間帯）'!$C$6:$K$35,9,FALSE))</f>
        <v/>
      </c>
      <c r="AL302" s="629" t="str">
        <f>IF(AL301="","",VLOOKUP(AL301,'[1]シフト記号表（勤務時間帯）'!$C$6:$K$35,9,FALSE))</f>
        <v/>
      </c>
      <c r="AM302" s="630" t="str">
        <f>IF(AM301="","",VLOOKUP(AM301,'[1]シフト記号表（勤務時間帯）'!$C$6:$K$35,9,FALSE))</f>
        <v/>
      </c>
      <c r="AN302" s="628" t="str">
        <f>IF(AN301="","",VLOOKUP(AN301,'[1]シフト記号表（勤務時間帯）'!$C$6:$K$35,9,FALSE))</f>
        <v/>
      </c>
      <c r="AO302" s="629" t="str">
        <f>IF(AO301="","",VLOOKUP(AO301,'[1]シフト記号表（勤務時間帯）'!$C$6:$K$35,9,FALSE))</f>
        <v/>
      </c>
      <c r="AP302" s="629" t="str">
        <f>IF(AP301="","",VLOOKUP(AP301,'[1]シフト記号表（勤務時間帯）'!$C$6:$K$35,9,FALSE))</f>
        <v/>
      </c>
      <c r="AQ302" s="629" t="str">
        <f>IF(AQ301="","",VLOOKUP(AQ301,'[1]シフト記号表（勤務時間帯）'!$C$6:$K$35,9,FALSE))</f>
        <v/>
      </c>
      <c r="AR302" s="629" t="str">
        <f>IF(AR301="","",VLOOKUP(AR301,'[1]シフト記号表（勤務時間帯）'!$C$6:$K$35,9,FALSE))</f>
        <v/>
      </c>
      <c r="AS302" s="629" t="str">
        <f>IF(AS301="","",VLOOKUP(AS301,'[1]シフト記号表（勤務時間帯）'!$C$6:$K$35,9,FALSE))</f>
        <v/>
      </c>
      <c r="AT302" s="630" t="str">
        <f>IF(AT301="","",VLOOKUP(AT301,'[1]シフト記号表（勤務時間帯）'!$C$6:$K$35,9,FALSE))</f>
        <v/>
      </c>
      <c r="AU302" s="628" t="str">
        <f>IF(AU301="","",VLOOKUP(AU301,'[1]シフト記号表（勤務時間帯）'!$C$6:$K$35,9,FALSE))</f>
        <v/>
      </c>
      <c r="AV302" s="629" t="str">
        <f>IF(AV301="","",VLOOKUP(AV301,'[1]シフト記号表（勤務時間帯）'!$C$6:$K$35,9,FALSE))</f>
        <v/>
      </c>
      <c r="AW302" s="629" t="str">
        <f>IF(AW301="","",VLOOKUP(AW301,'[1]シフト記号表（勤務時間帯）'!$C$6:$K$35,9,FALSE))</f>
        <v/>
      </c>
      <c r="AX302" s="1820">
        <f>IF($BB$3="４週",SUM(S302:AT302),IF($BB$3="暦月",SUM(S302:AW302),""))</f>
        <v>0</v>
      </c>
      <c r="AY302" s="1821"/>
      <c r="AZ302" s="1822">
        <f>IF($BB$3="４週",AX302/4,IF($BB$3="暦月",'勤務体制（100名）'!AX302/('勤務体制（100名）'!$BB$8/7),""))</f>
        <v>0</v>
      </c>
      <c r="BA302" s="1823"/>
      <c r="BB302" s="1877"/>
      <c r="BC302" s="1772"/>
      <c r="BD302" s="1772"/>
      <c r="BE302" s="1772"/>
      <c r="BF302" s="1773"/>
    </row>
    <row r="303" spans="2:58" ht="20.25" customHeight="1" x14ac:dyDescent="0.2">
      <c r="B303" s="1750"/>
      <c r="C303" s="1859"/>
      <c r="D303" s="1860"/>
      <c r="E303" s="1861"/>
      <c r="F303" s="693">
        <f>C301</f>
        <v>0</v>
      </c>
      <c r="G303" s="1835"/>
      <c r="H303" s="1765"/>
      <c r="I303" s="1766"/>
      <c r="J303" s="1766"/>
      <c r="K303" s="1767"/>
      <c r="L303" s="1840"/>
      <c r="M303" s="1841"/>
      <c r="N303" s="1841"/>
      <c r="O303" s="1842"/>
      <c r="P303" s="1824" t="s">
        <v>1137</v>
      </c>
      <c r="Q303" s="1825"/>
      <c r="R303" s="1826"/>
      <c r="S303" s="632" t="str">
        <f>IF(S301="","",VLOOKUP(S301,'[1]シフト記号表（勤務時間帯）'!$C$6:$U$35,19,FALSE))</f>
        <v/>
      </c>
      <c r="T303" s="633" t="str">
        <f>IF(T301="","",VLOOKUP(T301,'[1]シフト記号表（勤務時間帯）'!$C$6:$U$35,19,FALSE))</f>
        <v/>
      </c>
      <c r="U303" s="633" t="str">
        <f>IF(U301="","",VLOOKUP(U301,'[1]シフト記号表（勤務時間帯）'!$C$6:$U$35,19,FALSE))</f>
        <v/>
      </c>
      <c r="V303" s="633" t="str">
        <f>IF(V301="","",VLOOKUP(V301,'[1]シフト記号表（勤務時間帯）'!$C$6:$U$35,19,FALSE))</f>
        <v/>
      </c>
      <c r="W303" s="633" t="str">
        <f>IF(W301="","",VLOOKUP(W301,'[1]シフト記号表（勤務時間帯）'!$C$6:$U$35,19,FALSE))</f>
        <v/>
      </c>
      <c r="X303" s="633" t="str">
        <f>IF(X301="","",VLOOKUP(X301,'[1]シフト記号表（勤務時間帯）'!$C$6:$U$35,19,FALSE))</f>
        <v/>
      </c>
      <c r="Y303" s="634" t="str">
        <f>IF(Y301="","",VLOOKUP(Y301,'[1]シフト記号表（勤務時間帯）'!$C$6:$U$35,19,FALSE))</f>
        <v/>
      </c>
      <c r="Z303" s="632" t="str">
        <f>IF(Z301="","",VLOOKUP(Z301,'[1]シフト記号表（勤務時間帯）'!$C$6:$U$35,19,FALSE))</f>
        <v/>
      </c>
      <c r="AA303" s="633" t="str">
        <f>IF(AA301="","",VLOOKUP(AA301,'[1]シフト記号表（勤務時間帯）'!$C$6:$U$35,19,FALSE))</f>
        <v/>
      </c>
      <c r="AB303" s="633" t="str">
        <f>IF(AB301="","",VLOOKUP(AB301,'[1]シフト記号表（勤務時間帯）'!$C$6:$U$35,19,FALSE))</f>
        <v/>
      </c>
      <c r="AC303" s="633" t="str">
        <f>IF(AC301="","",VLOOKUP(AC301,'[1]シフト記号表（勤務時間帯）'!$C$6:$U$35,19,FALSE))</f>
        <v/>
      </c>
      <c r="AD303" s="633" t="str">
        <f>IF(AD301="","",VLOOKUP(AD301,'[1]シフト記号表（勤務時間帯）'!$C$6:$U$35,19,FALSE))</f>
        <v/>
      </c>
      <c r="AE303" s="633" t="str">
        <f>IF(AE301="","",VLOOKUP(AE301,'[1]シフト記号表（勤務時間帯）'!$C$6:$U$35,19,FALSE))</f>
        <v/>
      </c>
      <c r="AF303" s="634" t="str">
        <f>IF(AF301="","",VLOOKUP(AF301,'[1]シフト記号表（勤務時間帯）'!$C$6:$U$35,19,FALSE))</f>
        <v/>
      </c>
      <c r="AG303" s="632" t="str">
        <f>IF(AG301="","",VLOOKUP(AG301,'[1]シフト記号表（勤務時間帯）'!$C$6:$U$35,19,FALSE))</f>
        <v/>
      </c>
      <c r="AH303" s="633" t="str">
        <f>IF(AH301="","",VLOOKUP(AH301,'[1]シフト記号表（勤務時間帯）'!$C$6:$U$35,19,FALSE))</f>
        <v/>
      </c>
      <c r="AI303" s="633" t="str">
        <f>IF(AI301="","",VLOOKUP(AI301,'[1]シフト記号表（勤務時間帯）'!$C$6:$U$35,19,FALSE))</f>
        <v/>
      </c>
      <c r="AJ303" s="633" t="str">
        <f>IF(AJ301="","",VLOOKUP(AJ301,'[1]シフト記号表（勤務時間帯）'!$C$6:$U$35,19,FALSE))</f>
        <v/>
      </c>
      <c r="AK303" s="633" t="str">
        <f>IF(AK301="","",VLOOKUP(AK301,'[1]シフト記号表（勤務時間帯）'!$C$6:$U$35,19,FALSE))</f>
        <v/>
      </c>
      <c r="AL303" s="633" t="str">
        <f>IF(AL301="","",VLOOKUP(AL301,'[1]シフト記号表（勤務時間帯）'!$C$6:$U$35,19,FALSE))</f>
        <v/>
      </c>
      <c r="AM303" s="634" t="str">
        <f>IF(AM301="","",VLOOKUP(AM301,'[1]シフト記号表（勤務時間帯）'!$C$6:$U$35,19,FALSE))</f>
        <v/>
      </c>
      <c r="AN303" s="632" t="str">
        <f>IF(AN301="","",VLOOKUP(AN301,'[1]シフト記号表（勤務時間帯）'!$C$6:$U$35,19,FALSE))</f>
        <v/>
      </c>
      <c r="AO303" s="633" t="str">
        <f>IF(AO301="","",VLOOKUP(AO301,'[1]シフト記号表（勤務時間帯）'!$C$6:$U$35,19,FALSE))</f>
        <v/>
      </c>
      <c r="AP303" s="633" t="str">
        <f>IF(AP301="","",VLOOKUP(AP301,'[1]シフト記号表（勤務時間帯）'!$C$6:$U$35,19,FALSE))</f>
        <v/>
      </c>
      <c r="AQ303" s="633" t="str">
        <f>IF(AQ301="","",VLOOKUP(AQ301,'[1]シフト記号表（勤務時間帯）'!$C$6:$U$35,19,FALSE))</f>
        <v/>
      </c>
      <c r="AR303" s="633" t="str">
        <f>IF(AR301="","",VLOOKUP(AR301,'[1]シフト記号表（勤務時間帯）'!$C$6:$U$35,19,FALSE))</f>
        <v/>
      </c>
      <c r="AS303" s="633" t="str">
        <f>IF(AS301="","",VLOOKUP(AS301,'[1]シフト記号表（勤務時間帯）'!$C$6:$U$35,19,FALSE))</f>
        <v/>
      </c>
      <c r="AT303" s="634" t="str">
        <f>IF(AT301="","",VLOOKUP(AT301,'[1]シフト記号表（勤務時間帯）'!$C$6:$U$35,19,FALSE))</f>
        <v/>
      </c>
      <c r="AU303" s="632" t="str">
        <f>IF(AU301="","",VLOOKUP(AU301,'[1]シフト記号表（勤務時間帯）'!$C$6:$U$35,19,FALSE))</f>
        <v/>
      </c>
      <c r="AV303" s="633" t="str">
        <f>IF(AV301="","",VLOOKUP(AV301,'[1]シフト記号表（勤務時間帯）'!$C$6:$U$35,19,FALSE))</f>
        <v/>
      </c>
      <c r="AW303" s="633" t="str">
        <f>IF(AW301="","",VLOOKUP(AW301,'[1]シフト記号表（勤務時間帯）'!$C$6:$U$35,19,FALSE))</f>
        <v/>
      </c>
      <c r="AX303" s="1827">
        <f>IF($BB$3="４週",SUM(S303:AT303),IF($BB$3="暦月",SUM(S303:AW303),""))</f>
        <v>0</v>
      </c>
      <c r="AY303" s="1828"/>
      <c r="AZ303" s="1829">
        <f>IF($BB$3="４週",AX303/4,IF($BB$3="暦月",'勤務体制（100名）'!AX303/('勤務体制（100名）'!$BB$8/7),""))</f>
        <v>0</v>
      </c>
      <c r="BA303" s="1830"/>
      <c r="BB303" s="1878"/>
      <c r="BC303" s="1841"/>
      <c r="BD303" s="1841"/>
      <c r="BE303" s="1841"/>
      <c r="BF303" s="1842"/>
    </row>
    <row r="304" spans="2:58" ht="20.25" customHeight="1" x14ac:dyDescent="0.2">
      <c r="B304" s="1750">
        <f>B301+1</f>
        <v>95</v>
      </c>
      <c r="C304" s="1853"/>
      <c r="D304" s="1854"/>
      <c r="E304" s="1855"/>
      <c r="F304" s="635"/>
      <c r="G304" s="1834"/>
      <c r="H304" s="1836"/>
      <c r="I304" s="1766"/>
      <c r="J304" s="1766"/>
      <c r="K304" s="1767"/>
      <c r="L304" s="1837"/>
      <c r="M304" s="1838"/>
      <c r="N304" s="1838"/>
      <c r="O304" s="1839"/>
      <c r="P304" s="1843" t="s">
        <v>1135</v>
      </c>
      <c r="Q304" s="1844"/>
      <c r="R304" s="1845"/>
      <c r="S304" s="690"/>
      <c r="T304" s="691"/>
      <c r="U304" s="691"/>
      <c r="V304" s="691"/>
      <c r="W304" s="691"/>
      <c r="X304" s="691"/>
      <c r="Y304" s="692"/>
      <c r="Z304" s="690"/>
      <c r="AA304" s="691"/>
      <c r="AB304" s="691"/>
      <c r="AC304" s="691"/>
      <c r="AD304" s="691"/>
      <c r="AE304" s="691"/>
      <c r="AF304" s="692"/>
      <c r="AG304" s="690"/>
      <c r="AH304" s="691"/>
      <c r="AI304" s="691"/>
      <c r="AJ304" s="691"/>
      <c r="AK304" s="691"/>
      <c r="AL304" s="691"/>
      <c r="AM304" s="692"/>
      <c r="AN304" s="690"/>
      <c r="AO304" s="691"/>
      <c r="AP304" s="691"/>
      <c r="AQ304" s="691"/>
      <c r="AR304" s="691"/>
      <c r="AS304" s="691"/>
      <c r="AT304" s="692"/>
      <c r="AU304" s="690"/>
      <c r="AV304" s="691"/>
      <c r="AW304" s="691"/>
      <c r="AX304" s="1915"/>
      <c r="AY304" s="1916"/>
      <c r="AZ304" s="1917"/>
      <c r="BA304" s="1918"/>
      <c r="BB304" s="1876"/>
      <c r="BC304" s="1838"/>
      <c r="BD304" s="1838"/>
      <c r="BE304" s="1838"/>
      <c r="BF304" s="1839"/>
    </row>
    <row r="305" spans="2:58" ht="20.25" customHeight="1" x14ac:dyDescent="0.2">
      <c r="B305" s="1750"/>
      <c r="C305" s="1856"/>
      <c r="D305" s="1857"/>
      <c r="E305" s="1858"/>
      <c r="F305" s="627"/>
      <c r="G305" s="1761"/>
      <c r="H305" s="1765"/>
      <c r="I305" s="1766"/>
      <c r="J305" s="1766"/>
      <c r="K305" s="1767"/>
      <c r="L305" s="1771"/>
      <c r="M305" s="1772"/>
      <c r="N305" s="1772"/>
      <c r="O305" s="1773"/>
      <c r="P305" s="1817" t="s">
        <v>1136</v>
      </c>
      <c r="Q305" s="1818"/>
      <c r="R305" s="1819"/>
      <c r="S305" s="628" t="str">
        <f>IF(S304="","",VLOOKUP(S304,'[1]シフト記号表（勤務時間帯）'!$C$6:$K$35,9,FALSE))</f>
        <v/>
      </c>
      <c r="T305" s="629" t="str">
        <f>IF(T304="","",VLOOKUP(T304,'[1]シフト記号表（勤務時間帯）'!$C$6:$K$35,9,FALSE))</f>
        <v/>
      </c>
      <c r="U305" s="629" t="str">
        <f>IF(U304="","",VLOOKUP(U304,'[1]シフト記号表（勤務時間帯）'!$C$6:$K$35,9,FALSE))</f>
        <v/>
      </c>
      <c r="V305" s="629" t="str">
        <f>IF(V304="","",VLOOKUP(V304,'[1]シフト記号表（勤務時間帯）'!$C$6:$K$35,9,FALSE))</f>
        <v/>
      </c>
      <c r="W305" s="629" t="str">
        <f>IF(W304="","",VLOOKUP(W304,'[1]シフト記号表（勤務時間帯）'!$C$6:$K$35,9,FALSE))</f>
        <v/>
      </c>
      <c r="X305" s="629" t="str">
        <f>IF(X304="","",VLOOKUP(X304,'[1]シフト記号表（勤務時間帯）'!$C$6:$K$35,9,FALSE))</f>
        <v/>
      </c>
      <c r="Y305" s="630" t="str">
        <f>IF(Y304="","",VLOOKUP(Y304,'[1]シフト記号表（勤務時間帯）'!$C$6:$K$35,9,FALSE))</f>
        <v/>
      </c>
      <c r="Z305" s="628" t="str">
        <f>IF(Z304="","",VLOOKUP(Z304,'[1]シフト記号表（勤務時間帯）'!$C$6:$K$35,9,FALSE))</f>
        <v/>
      </c>
      <c r="AA305" s="629" t="str">
        <f>IF(AA304="","",VLOOKUP(AA304,'[1]シフト記号表（勤務時間帯）'!$C$6:$K$35,9,FALSE))</f>
        <v/>
      </c>
      <c r="AB305" s="629" t="str">
        <f>IF(AB304="","",VLOOKUP(AB304,'[1]シフト記号表（勤務時間帯）'!$C$6:$K$35,9,FALSE))</f>
        <v/>
      </c>
      <c r="AC305" s="629" t="str">
        <f>IF(AC304="","",VLOOKUP(AC304,'[1]シフト記号表（勤務時間帯）'!$C$6:$K$35,9,FALSE))</f>
        <v/>
      </c>
      <c r="AD305" s="629" t="str">
        <f>IF(AD304="","",VLOOKUP(AD304,'[1]シフト記号表（勤務時間帯）'!$C$6:$K$35,9,FALSE))</f>
        <v/>
      </c>
      <c r="AE305" s="629" t="str">
        <f>IF(AE304="","",VLOOKUP(AE304,'[1]シフト記号表（勤務時間帯）'!$C$6:$K$35,9,FALSE))</f>
        <v/>
      </c>
      <c r="AF305" s="630" t="str">
        <f>IF(AF304="","",VLOOKUP(AF304,'[1]シフト記号表（勤務時間帯）'!$C$6:$K$35,9,FALSE))</f>
        <v/>
      </c>
      <c r="AG305" s="628" t="str">
        <f>IF(AG304="","",VLOOKUP(AG304,'[1]シフト記号表（勤務時間帯）'!$C$6:$K$35,9,FALSE))</f>
        <v/>
      </c>
      <c r="AH305" s="629" t="str">
        <f>IF(AH304="","",VLOOKUP(AH304,'[1]シフト記号表（勤務時間帯）'!$C$6:$K$35,9,FALSE))</f>
        <v/>
      </c>
      <c r="AI305" s="629" t="str">
        <f>IF(AI304="","",VLOOKUP(AI304,'[1]シフト記号表（勤務時間帯）'!$C$6:$K$35,9,FALSE))</f>
        <v/>
      </c>
      <c r="AJ305" s="629" t="str">
        <f>IF(AJ304="","",VLOOKUP(AJ304,'[1]シフト記号表（勤務時間帯）'!$C$6:$K$35,9,FALSE))</f>
        <v/>
      </c>
      <c r="AK305" s="629" t="str">
        <f>IF(AK304="","",VLOOKUP(AK304,'[1]シフト記号表（勤務時間帯）'!$C$6:$K$35,9,FALSE))</f>
        <v/>
      </c>
      <c r="AL305" s="629" t="str">
        <f>IF(AL304="","",VLOOKUP(AL304,'[1]シフト記号表（勤務時間帯）'!$C$6:$K$35,9,FALSE))</f>
        <v/>
      </c>
      <c r="AM305" s="630" t="str">
        <f>IF(AM304="","",VLOOKUP(AM304,'[1]シフト記号表（勤務時間帯）'!$C$6:$K$35,9,FALSE))</f>
        <v/>
      </c>
      <c r="AN305" s="628" t="str">
        <f>IF(AN304="","",VLOOKUP(AN304,'[1]シフト記号表（勤務時間帯）'!$C$6:$K$35,9,FALSE))</f>
        <v/>
      </c>
      <c r="AO305" s="629" t="str">
        <f>IF(AO304="","",VLOOKUP(AO304,'[1]シフト記号表（勤務時間帯）'!$C$6:$K$35,9,FALSE))</f>
        <v/>
      </c>
      <c r="AP305" s="629" t="str">
        <f>IF(AP304="","",VLOOKUP(AP304,'[1]シフト記号表（勤務時間帯）'!$C$6:$K$35,9,FALSE))</f>
        <v/>
      </c>
      <c r="AQ305" s="629" t="str">
        <f>IF(AQ304="","",VLOOKUP(AQ304,'[1]シフト記号表（勤務時間帯）'!$C$6:$K$35,9,FALSE))</f>
        <v/>
      </c>
      <c r="AR305" s="629" t="str">
        <f>IF(AR304="","",VLOOKUP(AR304,'[1]シフト記号表（勤務時間帯）'!$C$6:$K$35,9,FALSE))</f>
        <v/>
      </c>
      <c r="AS305" s="629" t="str">
        <f>IF(AS304="","",VLOOKUP(AS304,'[1]シフト記号表（勤務時間帯）'!$C$6:$K$35,9,FALSE))</f>
        <v/>
      </c>
      <c r="AT305" s="630" t="str">
        <f>IF(AT304="","",VLOOKUP(AT304,'[1]シフト記号表（勤務時間帯）'!$C$6:$K$35,9,FALSE))</f>
        <v/>
      </c>
      <c r="AU305" s="628" t="str">
        <f>IF(AU304="","",VLOOKUP(AU304,'[1]シフト記号表（勤務時間帯）'!$C$6:$K$35,9,FALSE))</f>
        <v/>
      </c>
      <c r="AV305" s="629" t="str">
        <f>IF(AV304="","",VLOOKUP(AV304,'[1]シフト記号表（勤務時間帯）'!$C$6:$K$35,9,FALSE))</f>
        <v/>
      </c>
      <c r="AW305" s="629" t="str">
        <f>IF(AW304="","",VLOOKUP(AW304,'[1]シフト記号表（勤務時間帯）'!$C$6:$K$35,9,FALSE))</f>
        <v/>
      </c>
      <c r="AX305" s="1820">
        <f>IF($BB$3="４週",SUM(S305:AT305),IF($BB$3="暦月",SUM(S305:AW305),""))</f>
        <v>0</v>
      </c>
      <c r="AY305" s="1821"/>
      <c r="AZ305" s="1822">
        <f>IF($BB$3="４週",AX305/4,IF($BB$3="暦月",'勤務体制（100名）'!AX305/('勤務体制（100名）'!$BB$8/7),""))</f>
        <v>0</v>
      </c>
      <c r="BA305" s="1823"/>
      <c r="BB305" s="1877"/>
      <c r="BC305" s="1772"/>
      <c r="BD305" s="1772"/>
      <c r="BE305" s="1772"/>
      <c r="BF305" s="1773"/>
    </row>
    <row r="306" spans="2:58" ht="20.25" customHeight="1" x14ac:dyDescent="0.2">
      <c r="B306" s="1750"/>
      <c r="C306" s="1859"/>
      <c r="D306" s="1860"/>
      <c r="E306" s="1861"/>
      <c r="F306" s="693">
        <f>C304</f>
        <v>0</v>
      </c>
      <c r="G306" s="1835"/>
      <c r="H306" s="1765"/>
      <c r="I306" s="1766"/>
      <c r="J306" s="1766"/>
      <c r="K306" s="1767"/>
      <c r="L306" s="1840"/>
      <c r="M306" s="1841"/>
      <c r="N306" s="1841"/>
      <c r="O306" s="1842"/>
      <c r="P306" s="1824" t="s">
        <v>1137</v>
      </c>
      <c r="Q306" s="1825"/>
      <c r="R306" s="1826"/>
      <c r="S306" s="632" t="str">
        <f>IF(S304="","",VLOOKUP(S304,'[1]シフト記号表（勤務時間帯）'!$C$6:$U$35,19,FALSE))</f>
        <v/>
      </c>
      <c r="T306" s="633" t="str">
        <f>IF(T304="","",VLOOKUP(T304,'[1]シフト記号表（勤務時間帯）'!$C$6:$U$35,19,FALSE))</f>
        <v/>
      </c>
      <c r="U306" s="633" t="str">
        <f>IF(U304="","",VLOOKUP(U304,'[1]シフト記号表（勤務時間帯）'!$C$6:$U$35,19,FALSE))</f>
        <v/>
      </c>
      <c r="V306" s="633" t="str">
        <f>IF(V304="","",VLOOKUP(V304,'[1]シフト記号表（勤務時間帯）'!$C$6:$U$35,19,FALSE))</f>
        <v/>
      </c>
      <c r="W306" s="633" t="str">
        <f>IF(W304="","",VLOOKUP(W304,'[1]シフト記号表（勤務時間帯）'!$C$6:$U$35,19,FALSE))</f>
        <v/>
      </c>
      <c r="X306" s="633" t="str">
        <f>IF(X304="","",VLOOKUP(X304,'[1]シフト記号表（勤務時間帯）'!$C$6:$U$35,19,FALSE))</f>
        <v/>
      </c>
      <c r="Y306" s="634" t="str">
        <f>IF(Y304="","",VLOOKUP(Y304,'[1]シフト記号表（勤務時間帯）'!$C$6:$U$35,19,FALSE))</f>
        <v/>
      </c>
      <c r="Z306" s="632" t="str">
        <f>IF(Z304="","",VLOOKUP(Z304,'[1]シフト記号表（勤務時間帯）'!$C$6:$U$35,19,FALSE))</f>
        <v/>
      </c>
      <c r="AA306" s="633" t="str">
        <f>IF(AA304="","",VLOOKUP(AA304,'[1]シフト記号表（勤務時間帯）'!$C$6:$U$35,19,FALSE))</f>
        <v/>
      </c>
      <c r="AB306" s="633" t="str">
        <f>IF(AB304="","",VLOOKUP(AB304,'[1]シフト記号表（勤務時間帯）'!$C$6:$U$35,19,FALSE))</f>
        <v/>
      </c>
      <c r="AC306" s="633" t="str">
        <f>IF(AC304="","",VLOOKUP(AC304,'[1]シフト記号表（勤務時間帯）'!$C$6:$U$35,19,FALSE))</f>
        <v/>
      </c>
      <c r="AD306" s="633" t="str">
        <f>IF(AD304="","",VLOOKUP(AD304,'[1]シフト記号表（勤務時間帯）'!$C$6:$U$35,19,FALSE))</f>
        <v/>
      </c>
      <c r="AE306" s="633" t="str">
        <f>IF(AE304="","",VLOOKUP(AE304,'[1]シフト記号表（勤務時間帯）'!$C$6:$U$35,19,FALSE))</f>
        <v/>
      </c>
      <c r="AF306" s="634" t="str">
        <f>IF(AF304="","",VLOOKUP(AF304,'[1]シフト記号表（勤務時間帯）'!$C$6:$U$35,19,FALSE))</f>
        <v/>
      </c>
      <c r="AG306" s="632" t="str">
        <f>IF(AG304="","",VLOOKUP(AG304,'[1]シフト記号表（勤務時間帯）'!$C$6:$U$35,19,FALSE))</f>
        <v/>
      </c>
      <c r="AH306" s="633" t="str">
        <f>IF(AH304="","",VLOOKUP(AH304,'[1]シフト記号表（勤務時間帯）'!$C$6:$U$35,19,FALSE))</f>
        <v/>
      </c>
      <c r="AI306" s="633" t="str">
        <f>IF(AI304="","",VLOOKUP(AI304,'[1]シフト記号表（勤務時間帯）'!$C$6:$U$35,19,FALSE))</f>
        <v/>
      </c>
      <c r="AJ306" s="633" t="str">
        <f>IF(AJ304="","",VLOOKUP(AJ304,'[1]シフト記号表（勤務時間帯）'!$C$6:$U$35,19,FALSE))</f>
        <v/>
      </c>
      <c r="AK306" s="633" t="str">
        <f>IF(AK304="","",VLOOKUP(AK304,'[1]シフト記号表（勤務時間帯）'!$C$6:$U$35,19,FALSE))</f>
        <v/>
      </c>
      <c r="AL306" s="633" t="str">
        <f>IF(AL304="","",VLOOKUP(AL304,'[1]シフト記号表（勤務時間帯）'!$C$6:$U$35,19,FALSE))</f>
        <v/>
      </c>
      <c r="AM306" s="634" t="str">
        <f>IF(AM304="","",VLOOKUP(AM304,'[1]シフト記号表（勤務時間帯）'!$C$6:$U$35,19,FALSE))</f>
        <v/>
      </c>
      <c r="AN306" s="632" t="str">
        <f>IF(AN304="","",VLOOKUP(AN304,'[1]シフト記号表（勤務時間帯）'!$C$6:$U$35,19,FALSE))</f>
        <v/>
      </c>
      <c r="AO306" s="633" t="str">
        <f>IF(AO304="","",VLOOKUP(AO304,'[1]シフト記号表（勤務時間帯）'!$C$6:$U$35,19,FALSE))</f>
        <v/>
      </c>
      <c r="AP306" s="633" t="str">
        <f>IF(AP304="","",VLOOKUP(AP304,'[1]シフト記号表（勤務時間帯）'!$C$6:$U$35,19,FALSE))</f>
        <v/>
      </c>
      <c r="AQ306" s="633" t="str">
        <f>IF(AQ304="","",VLOOKUP(AQ304,'[1]シフト記号表（勤務時間帯）'!$C$6:$U$35,19,FALSE))</f>
        <v/>
      </c>
      <c r="AR306" s="633" t="str">
        <f>IF(AR304="","",VLOOKUP(AR304,'[1]シフト記号表（勤務時間帯）'!$C$6:$U$35,19,FALSE))</f>
        <v/>
      </c>
      <c r="AS306" s="633" t="str">
        <f>IF(AS304="","",VLOOKUP(AS304,'[1]シフト記号表（勤務時間帯）'!$C$6:$U$35,19,FALSE))</f>
        <v/>
      </c>
      <c r="AT306" s="634" t="str">
        <f>IF(AT304="","",VLOOKUP(AT304,'[1]シフト記号表（勤務時間帯）'!$C$6:$U$35,19,FALSE))</f>
        <v/>
      </c>
      <c r="AU306" s="632" t="str">
        <f>IF(AU304="","",VLOOKUP(AU304,'[1]シフト記号表（勤務時間帯）'!$C$6:$U$35,19,FALSE))</f>
        <v/>
      </c>
      <c r="AV306" s="633" t="str">
        <f>IF(AV304="","",VLOOKUP(AV304,'[1]シフト記号表（勤務時間帯）'!$C$6:$U$35,19,FALSE))</f>
        <v/>
      </c>
      <c r="AW306" s="633" t="str">
        <f>IF(AW304="","",VLOOKUP(AW304,'[1]シフト記号表（勤務時間帯）'!$C$6:$U$35,19,FALSE))</f>
        <v/>
      </c>
      <c r="AX306" s="1827">
        <f>IF($BB$3="４週",SUM(S306:AT306),IF($BB$3="暦月",SUM(S306:AW306),""))</f>
        <v>0</v>
      </c>
      <c r="AY306" s="1828"/>
      <c r="AZ306" s="1829">
        <f>IF($BB$3="４週",AX306/4,IF($BB$3="暦月",'勤務体制（100名）'!AX306/('勤務体制（100名）'!$BB$8/7),""))</f>
        <v>0</v>
      </c>
      <c r="BA306" s="1830"/>
      <c r="BB306" s="1878"/>
      <c r="BC306" s="1841"/>
      <c r="BD306" s="1841"/>
      <c r="BE306" s="1841"/>
      <c r="BF306" s="1842"/>
    </row>
    <row r="307" spans="2:58" ht="20.25" customHeight="1" x14ac:dyDescent="0.2">
      <c r="B307" s="1750">
        <f>B304+1</f>
        <v>96</v>
      </c>
      <c r="C307" s="1853"/>
      <c r="D307" s="1854"/>
      <c r="E307" s="1855"/>
      <c r="F307" s="635"/>
      <c r="G307" s="1834"/>
      <c r="H307" s="1836"/>
      <c r="I307" s="1766"/>
      <c r="J307" s="1766"/>
      <c r="K307" s="1767"/>
      <c r="L307" s="1837"/>
      <c r="M307" s="1838"/>
      <c r="N307" s="1838"/>
      <c r="O307" s="1839"/>
      <c r="P307" s="1843" t="s">
        <v>1135</v>
      </c>
      <c r="Q307" s="1844"/>
      <c r="R307" s="1845"/>
      <c r="S307" s="690"/>
      <c r="T307" s="691"/>
      <c r="U307" s="691"/>
      <c r="V307" s="691"/>
      <c r="W307" s="691"/>
      <c r="X307" s="691"/>
      <c r="Y307" s="692"/>
      <c r="Z307" s="690"/>
      <c r="AA307" s="691"/>
      <c r="AB307" s="691"/>
      <c r="AC307" s="691"/>
      <c r="AD307" s="691"/>
      <c r="AE307" s="691"/>
      <c r="AF307" s="692"/>
      <c r="AG307" s="690"/>
      <c r="AH307" s="691"/>
      <c r="AI307" s="691"/>
      <c r="AJ307" s="691"/>
      <c r="AK307" s="691"/>
      <c r="AL307" s="691"/>
      <c r="AM307" s="692"/>
      <c r="AN307" s="690"/>
      <c r="AO307" s="691"/>
      <c r="AP307" s="691"/>
      <c r="AQ307" s="691"/>
      <c r="AR307" s="691"/>
      <c r="AS307" s="691"/>
      <c r="AT307" s="692"/>
      <c r="AU307" s="690"/>
      <c r="AV307" s="691"/>
      <c r="AW307" s="691"/>
      <c r="AX307" s="1915"/>
      <c r="AY307" s="1916"/>
      <c r="AZ307" s="1917"/>
      <c r="BA307" s="1918"/>
      <c r="BB307" s="1876"/>
      <c r="BC307" s="1838"/>
      <c r="BD307" s="1838"/>
      <c r="BE307" s="1838"/>
      <c r="BF307" s="1839"/>
    </row>
    <row r="308" spans="2:58" ht="20.25" customHeight="1" x14ac:dyDescent="0.2">
      <c r="B308" s="1750"/>
      <c r="C308" s="1856"/>
      <c r="D308" s="1857"/>
      <c r="E308" s="1858"/>
      <c r="F308" s="627"/>
      <c r="G308" s="1761"/>
      <c r="H308" s="1765"/>
      <c r="I308" s="1766"/>
      <c r="J308" s="1766"/>
      <c r="K308" s="1767"/>
      <c r="L308" s="1771"/>
      <c r="M308" s="1772"/>
      <c r="N308" s="1772"/>
      <c r="O308" s="1773"/>
      <c r="P308" s="1817" t="s">
        <v>1136</v>
      </c>
      <c r="Q308" s="1818"/>
      <c r="R308" s="1819"/>
      <c r="S308" s="628" t="str">
        <f>IF(S307="","",VLOOKUP(S307,'[1]シフト記号表（勤務時間帯）'!$C$6:$K$35,9,FALSE))</f>
        <v/>
      </c>
      <c r="T308" s="629" t="str">
        <f>IF(T307="","",VLOOKUP(T307,'[1]シフト記号表（勤務時間帯）'!$C$6:$K$35,9,FALSE))</f>
        <v/>
      </c>
      <c r="U308" s="629" t="str">
        <f>IF(U307="","",VLOOKUP(U307,'[1]シフト記号表（勤務時間帯）'!$C$6:$K$35,9,FALSE))</f>
        <v/>
      </c>
      <c r="V308" s="629" t="str">
        <f>IF(V307="","",VLOOKUP(V307,'[1]シフト記号表（勤務時間帯）'!$C$6:$K$35,9,FALSE))</f>
        <v/>
      </c>
      <c r="W308" s="629" t="str">
        <f>IF(W307="","",VLOOKUP(W307,'[1]シフト記号表（勤務時間帯）'!$C$6:$K$35,9,FALSE))</f>
        <v/>
      </c>
      <c r="X308" s="629" t="str">
        <f>IF(X307="","",VLOOKUP(X307,'[1]シフト記号表（勤務時間帯）'!$C$6:$K$35,9,FALSE))</f>
        <v/>
      </c>
      <c r="Y308" s="630" t="str">
        <f>IF(Y307="","",VLOOKUP(Y307,'[1]シフト記号表（勤務時間帯）'!$C$6:$K$35,9,FALSE))</f>
        <v/>
      </c>
      <c r="Z308" s="628" t="str">
        <f>IF(Z307="","",VLOOKUP(Z307,'[1]シフト記号表（勤務時間帯）'!$C$6:$K$35,9,FALSE))</f>
        <v/>
      </c>
      <c r="AA308" s="629" t="str">
        <f>IF(AA307="","",VLOOKUP(AA307,'[1]シフト記号表（勤務時間帯）'!$C$6:$K$35,9,FALSE))</f>
        <v/>
      </c>
      <c r="AB308" s="629" t="str">
        <f>IF(AB307="","",VLOOKUP(AB307,'[1]シフト記号表（勤務時間帯）'!$C$6:$K$35,9,FALSE))</f>
        <v/>
      </c>
      <c r="AC308" s="629" t="str">
        <f>IF(AC307="","",VLOOKUP(AC307,'[1]シフト記号表（勤務時間帯）'!$C$6:$K$35,9,FALSE))</f>
        <v/>
      </c>
      <c r="AD308" s="629" t="str">
        <f>IF(AD307="","",VLOOKUP(AD307,'[1]シフト記号表（勤務時間帯）'!$C$6:$K$35,9,FALSE))</f>
        <v/>
      </c>
      <c r="AE308" s="629" t="str">
        <f>IF(AE307="","",VLOOKUP(AE307,'[1]シフト記号表（勤務時間帯）'!$C$6:$K$35,9,FALSE))</f>
        <v/>
      </c>
      <c r="AF308" s="630" t="str">
        <f>IF(AF307="","",VLOOKUP(AF307,'[1]シフト記号表（勤務時間帯）'!$C$6:$K$35,9,FALSE))</f>
        <v/>
      </c>
      <c r="AG308" s="628" t="str">
        <f>IF(AG307="","",VLOOKUP(AG307,'[1]シフト記号表（勤務時間帯）'!$C$6:$K$35,9,FALSE))</f>
        <v/>
      </c>
      <c r="AH308" s="629" t="str">
        <f>IF(AH307="","",VLOOKUP(AH307,'[1]シフト記号表（勤務時間帯）'!$C$6:$K$35,9,FALSE))</f>
        <v/>
      </c>
      <c r="AI308" s="629" t="str">
        <f>IF(AI307="","",VLOOKUP(AI307,'[1]シフト記号表（勤務時間帯）'!$C$6:$K$35,9,FALSE))</f>
        <v/>
      </c>
      <c r="AJ308" s="629" t="str">
        <f>IF(AJ307="","",VLOOKUP(AJ307,'[1]シフト記号表（勤務時間帯）'!$C$6:$K$35,9,FALSE))</f>
        <v/>
      </c>
      <c r="AK308" s="629" t="str">
        <f>IF(AK307="","",VLOOKUP(AK307,'[1]シフト記号表（勤務時間帯）'!$C$6:$K$35,9,FALSE))</f>
        <v/>
      </c>
      <c r="AL308" s="629" t="str">
        <f>IF(AL307="","",VLOOKUP(AL307,'[1]シフト記号表（勤務時間帯）'!$C$6:$K$35,9,FALSE))</f>
        <v/>
      </c>
      <c r="AM308" s="630" t="str">
        <f>IF(AM307="","",VLOOKUP(AM307,'[1]シフト記号表（勤務時間帯）'!$C$6:$K$35,9,FALSE))</f>
        <v/>
      </c>
      <c r="AN308" s="628" t="str">
        <f>IF(AN307="","",VLOOKUP(AN307,'[1]シフト記号表（勤務時間帯）'!$C$6:$K$35,9,FALSE))</f>
        <v/>
      </c>
      <c r="AO308" s="629" t="str">
        <f>IF(AO307="","",VLOOKUP(AO307,'[1]シフト記号表（勤務時間帯）'!$C$6:$K$35,9,FALSE))</f>
        <v/>
      </c>
      <c r="AP308" s="629" t="str">
        <f>IF(AP307="","",VLOOKUP(AP307,'[1]シフト記号表（勤務時間帯）'!$C$6:$K$35,9,FALSE))</f>
        <v/>
      </c>
      <c r="AQ308" s="629" t="str">
        <f>IF(AQ307="","",VLOOKUP(AQ307,'[1]シフト記号表（勤務時間帯）'!$C$6:$K$35,9,FALSE))</f>
        <v/>
      </c>
      <c r="AR308" s="629" t="str">
        <f>IF(AR307="","",VLOOKUP(AR307,'[1]シフト記号表（勤務時間帯）'!$C$6:$K$35,9,FALSE))</f>
        <v/>
      </c>
      <c r="AS308" s="629" t="str">
        <f>IF(AS307="","",VLOOKUP(AS307,'[1]シフト記号表（勤務時間帯）'!$C$6:$K$35,9,FALSE))</f>
        <v/>
      </c>
      <c r="AT308" s="630" t="str">
        <f>IF(AT307="","",VLOOKUP(AT307,'[1]シフト記号表（勤務時間帯）'!$C$6:$K$35,9,FALSE))</f>
        <v/>
      </c>
      <c r="AU308" s="628" t="str">
        <f>IF(AU307="","",VLOOKUP(AU307,'[1]シフト記号表（勤務時間帯）'!$C$6:$K$35,9,FALSE))</f>
        <v/>
      </c>
      <c r="AV308" s="629" t="str">
        <f>IF(AV307="","",VLOOKUP(AV307,'[1]シフト記号表（勤務時間帯）'!$C$6:$K$35,9,FALSE))</f>
        <v/>
      </c>
      <c r="AW308" s="629" t="str">
        <f>IF(AW307="","",VLOOKUP(AW307,'[1]シフト記号表（勤務時間帯）'!$C$6:$K$35,9,FALSE))</f>
        <v/>
      </c>
      <c r="AX308" s="1820">
        <f>IF($BB$3="４週",SUM(S308:AT308),IF($BB$3="暦月",SUM(S308:AW308),""))</f>
        <v>0</v>
      </c>
      <c r="AY308" s="1821"/>
      <c r="AZ308" s="1822">
        <f>IF($BB$3="４週",AX308/4,IF($BB$3="暦月",'勤務体制（100名）'!AX308/('勤務体制（100名）'!$BB$8/7),""))</f>
        <v>0</v>
      </c>
      <c r="BA308" s="1823"/>
      <c r="BB308" s="1877"/>
      <c r="BC308" s="1772"/>
      <c r="BD308" s="1772"/>
      <c r="BE308" s="1772"/>
      <c r="BF308" s="1773"/>
    </row>
    <row r="309" spans="2:58" ht="20.25" customHeight="1" x14ac:dyDescent="0.2">
      <c r="B309" s="1750"/>
      <c r="C309" s="1859"/>
      <c r="D309" s="1860"/>
      <c r="E309" s="1861"/>
      <c r="F309" s="693">
        <f>C307</f>
        <v>0</v>
      </c>
      <c r="G309" s="1835"/>
      <c r="H309" s="1765"/>
      <c r="I309" s="1766"/>
      <c r="J309" s="1766"/>
      <c r="K309" s="1767"/>
      <c r="L309" s="1840"/>
      <c r="M309" s="1841"/>
      <c r="N309" s="1841"/>
      <c r="O309" s="1842"/>
      <c r="P309" s="1824" t="s">
        <v>1137</v>
      </c>
      <c r="Q309" s="1825"/>
      <c r="R309" s="1826"/>
      <c r="S309" s="632" t="str">
        <f>IF(S307="","",VLOOKUP(S307,'[1]シフト記号表（勤務時間帯）'!$C$6:$U$35,19,FALSE))</f>
        <v/>
      </c>
      <c r="T309" s="633" t="str">
        <f>IF(T307="","",VLOOKUP(T307,'[1]シフト記号表（勤務時間帯）'!$C$6:$U$35,19,FALSE))</f>
        <v/>
      </c>
      <c r="U309" s="633" t="str">
        <f>IF(U307="","",VLOOKUP(U307,'[1]シフト記号表（勤務時間帯）'!$C$6:$U$35,19,FALSE))</f>
        <v/>
      </c>
      <c r="V309" s="633" t="str">
        <f>IF(V307="","",VLOOKUP(V307,'[1]シフト記号表（勤務時間帯）'!$C$6:$U$35,19,FALSE))</f>
        <v/>
      </c>
      <c r="W309" s="633" t="str">
        <f>IF(W307="","",VLOOKUP(W307,'[1]シフト記号表（勤務時間帯）'!$C$6:$U$35,19,FALSE))</f>
        <v/>
      </c>
      <c r="X309" s="633" t="str">
        <f>IF(X307="","",VLOOKUP(X307,'[1]シフト記号表（勤務時間帯）'!$C$6:$U$35,19,FALSE))</f>
        <v/>
      </c>
      <c r="Y309" s="634" t="str">
        <f>IF(Y307="","",VLOOKUP(Y307,'[1]シフト記号表（勤務時間帯）'!$C$6:$U$35,19,FALSE))</f>
        <v/>
      </c>
      <c r="Z309" s="632" t="str">
        <f>IF(Z307="","",VLOOKUP(Z307,'[1]シフト記号表（勤務時間帯）'!$C$6:$U$35,19,FALSE))</f>
        <v/>
      </c>
      <c r="AA309" s="633" t="str">
        <f>IF(AA307="","",VLOOKUP(AA307,'[1]シフト記号表（勤務時間帯）'!$C$6:$U$35,19,FALSE))</f>
        <v/>
      </c>
      <c r="AB309" s="633" t="str">
        <f>IF(AB307="","",VLOOKUP(AB307,'[1]シフト記号表（勤務時間帯）'!$C$6:$U$35,19,FALSE))</f>
        <v/>
      </c>
      <c r="AC309" s="633" t="str">
        <f>IF(AC307="","",VLOOKUP(AC307,'[1]シフト記号表（勤務時間帯）'!$C$6:$U$35,19,FALSE))</f>
        <v/>
      </c>
      <c r="AD309" s="633" t="str">
        <f>IF(AD307="","",VLOOKUP(AD307,'[1]シフト記号表（勤務時間帯）'!$C$6:$U$35,19,FALSE))</f>
        <v/>
      </c>
      <c r="AE309" s="633" t="str">
        <f>IF(AE307="","",VLOOKUP(AE307,'[1]シフト記号表（勤務時間帯）'!$C$6:$U$35,19,FALSE))</f>
        <v/>
      </c>
      <c r="AF309" s="634" t="str">
        <f>IF(AF307="","",VLOOKUP(AF307,'[1]シフト記号表（勤務時間帯）'!$C$6:$U$35,19,FALSE))</f>
        <v/>
      </c>
      <c r="AG309" s="632" t="str">
        <f>IF(AG307="","",VLOOKUP(AG307,'[1]シフト記号表（勤務時間帯）'!$C$6:$U$35,19,FALSE))</f>
        <v/>
      </c>
      <c r="AH309" s="633" t="str">
        <f>IF(AH307="","",VLOOKUP(AH307,'[1]シフト記号表（勤務時間帯）'!$C$6:$U$35,19,FALSE))</f>
        <v/>
      </c>
      <c r="AI309" s="633" t="str">
        <f>IF(AI307="","",VLOOKUP(AI307,'[1]シフト記号表（勤務時間帯）'!$C$6:$U$35,19,FALSE))</f>
        <v/>
      </c>
      <c r="AJ309" s="633" t="str">
        <f>IF(AJ307="","",VLOOKUP(AJ307,'[1]シフト記号表（勤務時間帯）'!$C$6:$U$35,19,FALSE))</f>
        <v/>
      </c>
      <c r="AK309" s="633" t="str">
        <f>IF(AK307="","",VLOOKUP(AK307,'[1]シフト記号表（勤務時間帯）'!$C$6:$U$35,19,FALSE))</f>
        <v/>
      </c>
      <c r="AL309" s="633" t="str">
        <f>IF(AL307="","",VLOOKUP(AL307,'[1]シフト記号表（勤務時間帯）'!$C$6:$U$35,19,FALSE))</f>
        <v/>
      </c>
      <c r="AM309" s="634" t="str">
        <f>IF(AM307="","",VLOOKUP(AM307,'[1]シフト記号表（勤務時間帯）'!$C$6:$U$35,19,FALSE))</f>
        <v/>
      </c>
      <c r="AN309" s="632" t="str">
        <f>IF(AN307="","",VLOOKUP(AN307,'[1]シフト記号表（勤務時間帯）'!$C$6:$U$35,19,FALSE))</f>
        <v/>
      </c>
      <c r="AO309" s="633" t="str">
        <f>IF(AO307="","",VLOOKUP(AO307,'[1]シフト記号表（勤務時間帯）'!$C$6:$U$35,19,FALSE))</f>
        <v/>
      </c>
      <c r="AP309" s="633" t="str">
        <f>IF(AP307="","",VLOOKUP(AP307,'[1]シフト記号表（勤務時間帯）'!$C$6:$U$35,19,FALSE))</f>
        <v/>
      </c>
      <c r="AQ309" s="633" t="str">
        <f>IF(AQ307="","",VLOOKUP(AQ307,'[1]シフト記号表（勤務時間帯）'!$C$6:$U$35,19,FALSE))</f>
        <v/>
      </c>
      <c r="AR309" s="633" t="str">
        <f>IF(AR307="","",VLOOKUP(AR307,'[1]シフト記号表（勤務時間帯）'!$C$6:$U$35,19,FALSE))</f>
        <v/>
      </c>
      <c r="AS309" s="633" t="str">
        <f>IF(AS307="","",VLOOKUP(AS307,'[1]シフト記号表（勤務時間帯）'!$C$6:$U$35,19,FALSE))</f>
        <v/>
      </c>
      <c r="AT309" s="634" t="str">
        <f>IF(AT307="","",VLOOKUP(AT307,'[1]シフト記号表（勤務時間帯）'!$C$6:$U$35,19,FALSE))</f>
        <v/>
      </c>
      <c r="AU309" s="632" t="str">
        <f>IF(AU307="","",VLOOKUP(AU307,'[1]シフト記号表（勤務時間帯）'!$C$6:$U$35,19,FALSE))</f>
        <v/>
      </c>
      <c r="AV309" s="633" t="str">
        <f>IF(AV307="","",VLOOKUP(AV307,'[1]シフト記号表（勤務時間帯）'!$C$6:$U$35,19,FALSE))</f>
        <v/>
      </c>
      <c r="AW309" s="633" t="str">
        <f>IF(AW307="","",VLOOKUP(AW307,'[1]シフト記号表（勤務時間帯）'!$C$6:$U$35,19,FALSE))</f>
        <v/>
      </c>
      <c r="AX309" s="1827">
        <f>IF($BB$3="４週",SUM(S309:AT309),IF($BB$3="暦月",SUM(S309:AW309),""))</f>
        <v>0</v>
      </c>
      <c r="AY309" s="1828"/>
      <c r="AZ309" s="1829">
        <f>IF($BB$3="４週",AX309/4,IF($BB$3="暦月",'勤務体制（100名）'!AX309/('勤務体制（100名）'!$BB$8/7),""))</f>
        <v>0</v>
      </c>
      <c r="BA309" s="1830"/>
      <c r="BB309" s="1878"/>
      <c r="BC309" s="1841"/>
      <c r="BD309" s="1841"/>
      <c r="BE309" s="1841"/>
      <c r="BF309" s="1842"/>
    </row>
    <row r="310" spans="2:58" ht="20.25" customHeight="1" x14ac:dyDescent="0.2">
      <c r="B310" s="1750">
        <f>B307+1</f>
        <v>97</v>
      </c>
      <c r="C310" s="1853"/>
      <c r="D310" s="1854"/>
      <c r="E310" s="1855"/>
      <c r="F310" s="635"/>
      <c r="G310" s="1834"/>
      <c r="H310" s="1836"/>
      <c r="I310" s="1766"/>
      <c r="J310" s="1766"/>
      <c r="K310" s="1767"/>
      <c r="L310" s="1837"/>
      <c r="M310" s="1838"/>
      <c r="N310" s="1838"/>
      <c r="O310" s="1839"/>
      <c r="P310" s="1843" t="s">
        <v>1135</v>
      </c>
      <c r="Q310" s="1844"/>
      <c r="R310" s="1845"/>
      <c r="S310" s="690"/>
      <c r="T310" s="691"/>
      <c r="U310" s="691"/>
      <c r="V310" s="691"/>
      <c r="W310" s="691"/>
      <c r="X310" s="691"/>
      <c r="Y310" s="692"/>
      <c r="Z310" s="690"/>
      <c r="AA310" s="691"/>
      <c r="AB310" s="691"/>
      <c r="AC310" s="691"/>
      <c r="AD310" s="691"/>
      <c r="AE310" s="691"/>
      <c r="AF310" s="692"/>
      <c r="AG310" s="690"/>
      <c r="AH310" s="691"/>
      <c r="AI310" s="691"/>
      <c r="AJ310" s="691"/>
      <c r="AK310" s="691"/>
      <c r="AL310" s="691"/>
      <c r="AM310" s="692"/>
      <c r="AN310" s="690"/>
      <c r="AO310" s="691"/>
      <c r="AP310" s="691"/>
      <c r="AQ310" s="691"/>
      <c r="AR310" s="691"/>
      <c r="AS310" s="691"/>
      <c r="AT310" s="692"/>
      <c r="AU310" s="690"/>
      <c r="AV310" s="691"/>
      <c r="AW310" s="691"/>
      <c r="AX310" s="1915"/>
      <c r="AY310" s="1916"/>
      <c r="AZ310" s="1917"/>
      <c r="BA310" s="1918"/>
      <c r="BB310" s="1876"/>
      <c r="BC310" s="1838"/>
      <c r="BD310" s="1838"/>
      <c r="BE310" s="1838"/>
      <c r="BF310" s="1839"/>
    </row>
    <row r="311" spans="2:58" ht="20.25" customHeight="1" x14ac:dyDescent="0.2">
      <c r="B311" s="1750"/>
      <c r="C311" s="1856"/>
      <c r="D311" s="1857"/>
      <c r="E311" s="1858"/>
      <c r="F311" s="627"/>
      <c r="G311" s="1761"/>
      <c r="H311" s="1765"/>
      <c r="I311" s="1766"/>
      <c r="J311" s="1766"/>
      <c r="K311" s="1767"/>
      <c r="L311" s="1771"/>
      <c r="M311" s="1772"/>
      <c r="N311" s="1772"/>
      <c r="O311" s="1773"/>
      <c r="P311" s="1817" t="s">
        <v>1136</v>
      </c>
      <c r="Q311" s="1818"/>
      <c r="R311" s="1819"/>
      <c r="S311" s="628" t="str">
        <f>IF(S310="","",VLOOKUP(S310,'[1]シフト記号表（勤務時間帯）'!$C$6:$K$35,9,FALSE))</f>
        <v/>
      </c>
      <c r="T311" s="629" t="str">
        <f>IF(T310="","",VLOOKUP(T310,'[1]シフト記号表（勤務時間帯）'!$C$6:$K$35,9,FALSE))</f>
        <v/>
      </c>
      <c r="U311" s="629" t="str">
        <f>IF(U310="","",VLOOKUP(U310,'[1]シフト記号表（勤務時間帯）'!$C$6:$K$35,9,FALSE))</f>
        <v/>
      </c>
      <c r="V311" s="629" t="str">
        <f>IF(V310="","",VLOOKUP(V310,'[1]シフト記号表（勤務時間帯）'!$C$6:$K$35,9,FALSE))</f>
        <v/>
      </c>
      <c r="W311" s="629" t="str">
        <f>IF(W310="","",VLOOKUP(W310,'[1]シフト記号表（勤務時間帯）'!$C$6:$K$35,9,FALSE))</f>
        <v/>
      </c>
      <c r="X311" s="629" t="str">
        <f>IF(X310="","",VLOOKUP(X310,'[1]シフト記号表（勤務時間帯）'!$C$6:$K$35,9,FALSE))</f>
        <v/>
      </c>
      <c r="Y311" s="630" t="str">
        <f>IF(Y310="","",VLOOKUP(Y310,'[1]シフト記号表（勤務時間帯）'!$C$6:$K$35,9,FALSE))</f>
        <v/>
      </c>
      <c r="Z311" s="628" t="str">
        <f>IF(Z310="","",VLOOKUP(Z310,'[1]シフト記号表（勤務時間帯）'!$C$6:$K$35,9,FALSE))</f>
        <v/>
      </c>
      <c r="AA311" s="629" t="str">
        <f>IF(AA310="","",VLOOKUP(AA310,'[1]シフト記号表（勤務時間帯）'!$C$6:$K$35,9,FALSE))</f>
        <v/>
      </c>
      <c r="AB311" s="629" t="str">
        <f>IF(AB310="","",VLOOKUP(AB310,'[1]シフト記号表（勤務時間帯）'!$C$6:$K$35,9,FALSE))</f>
        <v/>
      </c>
      <c r="AC311" s="629" t="str">
        <f>IF(AC310="","",VLOOKUP(AC310,'[1]シフト記号表（勤務時間帯）'!$C$6:$K$35,9,FALSE))</f>
        <v/>
      </c>
      <c r="AD311" s="629" t="str">
        <f>IF(AD310="","",VLOOKUP(AD310,'[1]シフト記号表（勤務時間帯）'!$C$6:$K$35,9,FALSE))</f>
        <v/>
      </c>
      <c r="AE311" s="629" t="str">
        <f>IF(AE310="","",VLOOKUP(AE310,'[1]シフト記号表（勤務時間帯）'!$C$6:$K$35,9,FALSE))</f>
        <v/>
      </c>
      <c r="AF311" s="630" t="str">
        <f>IF(AF310="","",VLOOKUP(AF310,'[1]シフト記号表（勤務時間帯）'!$C$6:$K$35,9,FALSE))</f>
        <v/>
      </c>
      <c r="AG311" s="628" t="str">
        <f>IF(AG310="","",VLOOKUP(AG310,'[1]シフト記号表（勤務時間帯）'!$C$6:$K$35,9,FALSE))</f>
        <v/>
      </c>
      <c r="AH311" s="629" t="str">
        <f>IF(AH310="","",VLOOKUP(AH310,'[1]シフト記号表（勤務時間帯）'!$C$6:$K$35,9,FALSE))</f>
        <v/>
      </c>
      <c r="AI311" s="629" t="str">
        <f>IF(AI310="","",VLOOKUP(AI310,'[1]シフト記号表（勤務時間帯）'!$C$6:$K$35,9,FALSE))</f>
        <v/>
      </c>
      <c r="AJ311" s="629" t="str">
        <f>IF(AJ310="","",VLOOKUP(AJ310,'[1]シフト記号表（勤務時間帯）'!$C$6:$K$35,9,FALSE))</f>
        <v/>
      </c>
      <c r="AK311" s="629" t="str">
        <f>IF(AK310="","",VLOOKUP(AK310,'[1]シフト記号表（勤務時間帯）'!$C$6:$K$35,9,FALSE))</f>
        <v/>
      </c>
      <c r="AL311" s="629" t="str">
        <f>IF(AL310="","",VLOOKUP(AL310,'[1]シフト記号表（勤務時間帯）'!$C$6:$K$35,9,FALSE))</f>
        <v/>
      </c>
      <c r="AM311" s="630" t="str">
        <f>IF(AM310="","",VLOOKUP(AM310,'[1]シフト記号表（勤務時間帯）'!$C$6:$K$35,9,FALSE))</f>
        <v/>
      </c>
      <c r="AN311" s="628" t="str">
        <f>IF(AN310="","",VLOOKUP(AN310,'[1]シフト記号表（勤務時間帯）'!$C$6:$K$35,9,FALSE))</f>
        <v/>
      </c>
      <c r="AO311" s="629" t="str">
        <f>IF(AO310="","",VLOOKUP(AO310,'[1]シフト記号表（勤務時間帯）'!$C$6:$K$35,9,FALSE))</f>
        <v/>
      </c>
      <c r="AP311" s="629" t="str">
        <f>IF(AP310="","",VLOOKUP(AP310,'[1]シフト記号表（勤務時間帯）'!$C$6:$K$35,9,FALSE))</f>
        <v/>
      </c>
      <c r="AQ311" s="629" t="str">
        <f>IF(AQ310="","",VLOOKUP(AQ310,'[1]シフト記号表（勤務時間帯）'!$C$6:$K$35,9,FALSE))</f>
        <v/>
      </c>
      <c r="AR311" s="629" t="str">
        <f>IF(AR310="","",VLOOKUP(AR310,'[1]シフト記号表（勤務時間帯）'!$C$6:$K$35,9,FALSE))</f>
        <v/>
      </c>
      <c r="AS311" s="629" t="str">
        <f>IF(AS310="","",VLOOKUP(AS310,'[1]シフト記号表（勤務時間帯）'!$C$6:$K$35,9,FALSE))</f>
        <v/>
      </c>
      <c r="AT311" s="630" t="str">
        <f>IF(AT310="","",VLOOKUP(AT310,'[1]シフト記号表（勤務時間帯）'!$C$6:$K$35,9,FALSE))</f>
        <v/>
      </c>
      <c r="AU311" s="628" t="str">
        <f>IF(AU310="","",VLOOKUP(AU310,'[1]シフト記号表（勤務時間帯）'!$C$6:$K$35,9,FALSE))</f>
        <v/>
      </c>
      <c r="AV311" s="629" t="str">
        <f>IF(AV310="","",VLOOKUP(AV310,'[1]シフト記号表（勤務時間帯）'!$C$6:$K$35,9,FALSE))</f>
        <v/>
      </c>
      <c r="AW311" s="629" t="str">
        <f>IF(AW310="","",VLOOKUP(AW310,'[1]シフト記号表（勤務時間帯）'!$C$6:$K$35,9,FALSE))</f>
        <v/>
      </c>
      <c r="AX311" s="1820">
        <f>IF($BB$3="４週",SUM(S311:AT311),IF($BB$3="暦月",SUM(S311:AW311),""))</f>
        <v>0</v>
      </c>
      <c r="AY311" s="1821"/>
      <c r="AZ311" s="1822">
        <f>IF($BB$3="４週",AX311/4,IF($BB$3="暦月",'勤務体制（100名）'!AX311/('勤務体制（100名）'!$BB$8/7),""))</f>
        <v>0</v>
      </c>
      <c r="BA311" s="1823"/>
      <c r="BB311" s="1877"/>
      <c r="BC311" s="1772"/>
      <c r="BD311" s="1772"/>
      <c r="BE311" s="1772"/>
      <c r="BF311" s="1773"/>
    </row>
    <row r="312" spans="2:58" ht="20.25" customHeight="1" x14ac:dyDescent="0.2">
      <c r="B312" s="1750"/>
      <c r="C312" s="1859"/>
      <c r="D312" s="1860"/>
      <c r="E312" s="1861"/>
      <c r="F312" s="693">
        <f>C310</f>
        <v>0</v>
      </c>
      <c r="G312" s="1835"/>
      <c r="H312" s="1765"/>
      <c r="I312" s="1766"/>
      <c r="J312" s="1766"/>
      <c r="K312" s="1767"/>
      <c r="L312" s="1840"/>
      <c r="M312" s="1841"/>
      <c r="N312" s="1841"/>
      <c r="O312" s="1842"/>
      <c r="P312" s="1824" t="s">
        <v>1137</v>
      </c>
      <c r="Q312" s="1825"/>
      <c r="R312" s="1826"/>
      <c r="S312" s="632" t="str">
        <f>IF(S310="","",VLOOKUP(S310,'[1]シフト記号表（勤務時間帯）'!$C$6:$U$35,19,FALSE))</f>
        <v/>
      </c>
      <c r="T312" s="633" t="str">
        <f>IF(T310="","",VLOOKUP(T310,'[1]シフト記号表（勤務時間帯）'!$C$6:$U$35,19,FALSE))</f>
        <v/>
      </c>
      <c r="U312" s="633" t="str">
        <f>IF(U310="","",VLOOKUP(U310,'[1]シフト記号表（勤務時間帯）'!$C$6:$U$35,19,FALSE))</f>
        <v/>
      </c>
      <c r="V312" s="633" t="str">
        <f>IF(V310="","",VLOOKUP(V310,'[1]シフト記号表（勤務時間帯）'!$C$6:$U$35,19,FALSE))</f>
        <v/>
      </c>
      <c r="W312" s="633" t="str">
        <f>IF(W310="","",VLOOKUP(W310,'[1]シフト記号表（勤務時間帯）'!$C$6:$U$35,19,FALSE))</f>
        <v/>
      </c>
      <c r="X312" s="633" t="str">
        <f>IF(X310="","",VLOOKUP(X310,'[1]シフト記号表（勤務時間帯）'!$C$6:$U$35,19,FALSE))</f>
        <v/>
      </c>
      <c r="Y312" s="634" t="str">
        <f>IF(Y310="","",VLOOKUP(Y310,'[1]シフト記号表（勤務時間帯）'!$C$6:$U$35,19,FALSE))</f>
        <v/>
      </c>
      <c r="Z312" s="632" t="str">
        <f>IF(Z310="","",VLOOKUP(Z310,'[1]シフト記号表（勤務時間帯）'!$C$6:$U$35,19,FALSE))</f>
        <v/>
      </c>
      <c r="AA312" s="633" t="str">
        <f>IF(AA310="","",VLOOKUP(AA310,'[1]シフト記号表（勤務時間帯）'!$C$6:$U$35,19,FALSE))</f>
        <v/>
      </c>
      <c r="AB312" s="633" t="str">
        <f>IF(AB310="","",VLOOKUP(AB310,'[1]シフト記号表（勤務時間帯）'!$C$6:$U$35,19,FALSE))</f>
        <v/>
      </c>
      <c r="AC312" s="633" t="str">
        <f>IF(AC310="","",VLOOKUP(AC310,'[1]シフト記号表（勤務時間帯）'!$C$6:$U$35,19,FALSE))</f>
        <v/>
      </c>
      <c r="AD312" s="633" t="str">
        <f>IF(AD310="","",VLOOKUP(AD310,'[1]シフト記号表（勤務時間帯）'!$C$6:$U$35,19,FALSE))</f>
        <v/>
      </c>
      <c r="AE312" s="633" t="str">
        <f>IF(AE310="","",VLOOKUP(AE310,'[1]シフト記号表（勤務時間帯）'!$C$6:$U$35,19,FALSE))</f>
        <v/>
      </c>
      <c r="AF312" s="634" t="str">
        <f>IF(AF310="","",VLOOKUP(AF310,'[1]シフト記号表（勤務時間帯）'!$C$6:$U$35,19,FALSE))</f>
        <v/>
      </c>
      <c r="AG312" s="632" t="str">
        <f>IF(AG310="","",VLOOKUP(AG310,'[1]シフト記号表（勤務時間帯）'!$C$6:$U$35,19,FALSE))</f>
        <v/>
      </c>
      <c r="AH312" s="633" t="str">
        <f>IF(AH310="","",VLOOKUP(AH310,'[1]シフト記号表（勤務時間帯）'!$C$6:$U$35,19,FALSE))</f>
        <v/>
      </c>
      <c r="AI312" s="633" t="str">
        <f>IF(AI310="","",VLOOKUP(AI310,'[1]シフト記号表（勤務時間帯）'!$C$6:$U$35,19,FALSE))</f>
        <v/>
      </c>
      <c r="AJ312" s="633" t="str">
        <f>IF(AJ310="","",VLOOKUP(AJ310,'[1]シフト記号表（勤務時間帯）'!$C$6:$U$35,19,FALSE))</f>
        <v/>
      </c>
      <c r="AK312" s="633" t="str">
        <f>IF(AK310="","",VLOOKUP(AK310,'[1]シフト記号表（勤務時間帯）'!$C$6:$U$35,19,FALSE))</f>
        <v/>
      </c>
      <c r="AL312" s="633" t="str">
        <f>IF(AL310="","",VLOOKUP(AL310,'[1]シフト記号表（勤務時間帯）'!$C$6:$U$35,19,FALSE))</f>
        <v/>
      </c>
      <c r="AM312" s="634" t="str">
        <f>IF(AM310="","",VLOOKUP(AM310,'[1]シフト記号表（勤務時間帯）'!$C$6:$U$35,19,FALSE))</f>
        <v/>
      </c>
      <c r="AN312" s="632" t="str">
        <f>IF(AN310="","",VLOOKUP(AN310,'[1]シフト記号表（勤務時間帯）'!$C$6:$U$35,19,FALSE))</f>
        <v/>
      </c>
      <c r="AO312" s="633" t="str">
        <f>IF(AO310="","",VLOOKUP(AO310,'[1]シフト記号表（勤務時間帯）'!$C$6:$U$35,19,FALSE))</f>
        <v/>
      </c>
      <c r="AP312" s="633" t="str">
        <f>IF(AP310="","",VLOOKUP(AP310,'[1]シフト記号表（勤務時間帯）'!$C$6:$U$35,19,FALSE))</f>
        <v/>
      </c>
      <c r="AQ312" s="633" t="str">
        <f>IF(AQ310="","",VLOOKUP(AQ310,'[1]シフト記号表（勤務時間帯）'!$C$6:$U$35,19,FALSE))</f>
        <v/>
      </c>
      <c r="AR312" s="633" t="str">
        <f>IF(AR310="","",VLOOKUP(AR310,'[1]シフト記号表（勤務時間帯）'!$C$6:$U$35,19,FALSE))</f>
        <v/>
      </c>
      <c r="AS312" s="633" t="str">
        <f>IF(AS310="","",VLOOKUP(AS310,'[1]シフト記号表（勤務時間帯）'!$C$6:$U$35,19,FALSE))</f>
        <v/>
      </c>
      <c r="AT312" s="634" t="str">
        <f>IF(AT310="","",VLOOKUP(AT310,'[1]シフト記号表（勤務時間帯）'!$C$6:$U$35,19,FALSE))</f>
        <v/>
      </c>
      <c r="AU312" s="632" t="str">
        <f>IF(AU310="","",VLOOKUP(AU310,'[1]シフト記号表（勤務時間帯）'!$C$6:$U$35,19,FALSE))</f>
        <v/>
      </c>
      <c r="AV312" s="633" t="str">
        <f>IF(AV310="","",VLOOKUP(AV310,'[1]シフト記号表（勤務時間帯）'!$C$6:$U$35,19,FALSE))</f>
        <v/>
      </c>
      <c r="AW312" s="633" t="str">
        <f>IF(AW310="","",VLOOKUP(AW310,'[1]シフト記号表（勤務時間帯）'!$C$6:$U$35,19,FALSE))</f>
        <v/>
      </c>
      <c r="AX312" s="1827">
        <f>IF($BB$3="４週",SUM(S312:AT312),IF($BB$3="暦月",SUM(S312:AW312),""))</f>
        <v>0</v>
      </c>
      <c r="AY312" s="1828"/>
      <c r="AZ312" s="1829">
        <f>IF($BB$3="４週",AX312/4,IF($BB$3="暦月",'勤務体制（100名）'!AX312/('勤務体制（100名）'!$BB$8/7),""))</f>
        <v>0</v>
      </c>
      <c r="BA312" s="1830"/>
      <c r="BB312" s="1878"/>
      <c r="BC312" s="1841"/>
      <c r="BD312" s="1841"/>
      <c r="BE312" s="1841"/>
      <c r="BF312" s="1842"/>
    </row>
    <row r="313" spans="2:58" ht="20.25" customHeight="1" x14ac:dyDescent="0.2">
      <c r="B313" s="1750">
        <f>B310+1</f>
        <v>98</v>
      </c>
      <c r="C313" s="1853"/>
      <c r="D313" s="1854"/>
      <c r="E313" s="1855"/>
      <c r="F313" s="635"/>
      <c r="G313" s="1834"/>
      <c r="H313" s="1836"/>
      <c r="I313" s="1766"/>
      <c r="J313" s="1766"/>
      <c r="K313" s="1767"/>
      <c r="L313" s="1837"/>
      <c r="M313" s="1838"/>
      <c r="N313" s="1838"/>
      <c r="O313" s="1839"/>
      <c r="P313" s="1843" t="s">
        <v>1135</v>
      </c>
      <c r="Q313" s="1844"/>
      <c r="R313" s="1845"/>
      <c r="S313" s="690"/>
      <c r="T313" s="691"/>
      <c r="U313" s="691"/>
      <c r="V313" s="691"/>
      <c r="W313" s="691"/>
      <c r="X313" s="691"/>
      <c r="Y313" s="692"/>
      <c r="Z313" s="690"/>
      <c r="AA313" s="691"/>
      <c r="AB313" s="691"/>
      <c r="AC313" s="691"/>
      <c r="AD313" s="691"/>
      <c r="AE313" s="691"/>
      <c r="AF313" s="692"/>
      <c r="AG313" s="690"/>
      <c r="AH313" s="691"/>
      <c r="AI313" s="691"/>
      <c r="AJ313" s="691"/>
      <c r="AK313" s="691"/>
      <c r="AL313" s="691"/>
      <c r="AM313" s="692"/>
      <c r="AN313" s="690"/>
      <c r="AO313" s="691"/>
      <c r="AP313" s="691"/>
      <c r="AQ313" s="691"/>
      <c r="AR313" s="691"/>
      <c r="AS313" s="691"/>
      <c r="AT313" s="692"/>
      <c r="AU313" s="690"/>
      <c r="AV313" s="691"/>
      <c r="AW313" s="691"/>
      <c r="AX313" s="1915"/>
      <c r="AY313" s="1916"/>
      <c r="AZ313" s="1917"/>
      <c r="BA313" s="1918"/>
      <c r="BB313" s="1876"/>
      <c r="BC313" s="1838"/>
      <c r="BD313" s="1838"/>
      <c r="BE313" s="1838"/>
      <c r="BF313" s="1839"/>
    </row>
    <row r="314" spans="2:58" ht="20.25" customHeight="1" x14ac:dyDescent="0.2">
      <c r="B314" s="1750"/>
      <c r="C314" s="1856"/>
      <c r="D314" s="1857"/>
      <c r="E314" s="1858"/>
      <c r="F314" s="627"/>
      <c r="G314" s="1761"/>
      <c r="H314" s="1765"/>
      <c r="I314" s="1766"/>
      <c r="J314" s="1766"/>
      <c r="K314" s="1767"/>
      <c r="L314" s="1771"/>
      <c r="M314" s="1772"/>
      <c r="N314" s="1772"/>
      <c r="O314" s="1773"/>
      <c r="P314" s="1817" t="s">
        <v>1136</v>
      </c>
      <c r="Q314" s="1818"/>
      <c r="R314" s="1819"/>
      <c r="S314" s="628" t="str">
        <f>IF(S313="","",VLOOKUP(S313,'[1]シフト記号表（勤務時間帯）'!$C$6:$K$35,9,FALSE))</f>
        <v/>
      </c>
      <c r="T314" s="629" t="str">
        <f>IF(T313="","",VLOOKUP(T313,'[1]シフト記号表（勤務時間帯）'!$C$6:$K$35,9,FALSE))</f>
        <v/>
      </c>
      <c r="U314" s="629" t="str">
        <f>IF(U313="","",VLOOKUP(U313,'[1]シフト記号表（勤務時間帯）'!$C$6:$K$35,9,FALSE))</f>
        <v/>
      </c>
      <c r="V314" s="629" t="str">
        <f>IF(V313="","",VLOOKUP(V313,'[1]シフト記号表（勤務時間帯）'!$C$6:$K$35,9,FALSE))</f>
        <v/>
      </c>
      <c r="W314" s="629" t="str">
        <f>IF(W313="","",VLOOKUP(W313,'[1]シフト記号表（勤務時間帯）'!$C$6:$K$35,9,FALSE))</f>
        <v/>
      </c>
      <c r="X314" s="629" t="str">
        <f>IF(X313="","",VLOOKUP(X313,'[1]シフト記号表（勤務時間帯）'!$C$6:$K$35,9,FALSE))</f>
        <v/>
      </c>
      <c r="Y314" s="630" t="str">
        <f>IF(Y313="","",VLOOKUP(Y313,'[1]シフト記号表（勤務時間帯）'!$C$6:$K$35,9,FALSE))</f>
        <v/>
      </c>
      <c r="Z314" s="628" t="str">
        <f>IF(Z313="","",VLOOKUP(Z313,'[1]シフト記号表（勤務時間帯）'!$C$6:$K$35,9,FALSE))</f>
        <v/>
      </c>
      <c r="AA314" s="629" t="str">
        <f>IF(AA313="","",VLOOKUP(AA313,'[1]シフト記号表（勤務時間帯）'!$C$6:$K$35,9,FALSE))</f>
        <v/>
      </c>
      <c r="AB314" s="629" t="str">
        <f>IF(AB313="","",VLOOKUP(AB313,'[1]シフト記号表（勤務時間帯）'!$C$6:$K$35,9,FALSE))</f>
        <v/>
      </c>
      <c r="AC314" s="629" t="str">
        <f>IF(AC313="","",VLOOKUP(AC313,'[1]シフト記号表（勤務時間帯）'!$C$6:$K$35,9,FALSE))</f>
        <v/>
      </c>
      <c r="AD314" s="629" t="str">
        <f>IF(AD313="","",VLOOKUP(AD313,'[1]シフト記号表（勤務時間帯）'!$C$6:$K$35,9,FALSE))</f>
        <v/>
      </c>
      <c r="AE314" s="629" t="str">
        <f>IF(AE313="","",VLOOKUP(AE313,'[1]シフト記号表（勤務時間帯）'!$C$6:$K$35,9,FALSE))</f>
        <v/>
      </c>
      <c r="AF314" s="630" t="str">
        <f>IF(AF313="","",VLOOKUP(AF313,'[1]シフト記号表（勤務時間帯）'!$C$6:$K$35,9,FALSE))</f>
        <v/>
      </c>
      <c r="AG314" s="628" t="str">
        <f>IF(AG313="","",VLOOKUP(AG313,'[1]シフト記号表（勤務時間帯）'!$C$6:$K$35,9,FALSE))</f>
        <v/>
      </c>
      <c r="AH314" s="629" t="str">
        <f>IF(AH313="","",VLOOKUP(AH313,'[1]シフト記号表（勤務時間帯）'!$C$6:$K$35,9,FALSE))</f>
        <v/>
      </c>
      <c r="AI314" s="629" t="str">
        <f>IF(AI313="","",VLOOKUP(AI313,'[1]シフト記号表（勤務時間帯）'!$C$6:$K$35,9,FALSE))</f>
        <v/>
      </c>
      <c r="AJ314" s="629" t="str">
        <f>IF(AJ313="","",VLOOKUP(AJ313,'[1]シフト記号表（勤務時間帯）'!$C$6:$K$35,9,FALSE))</f>
        <v/>
      </c>
      <c r="AK314" s="629" t="str">
        <f>IF(AK313="","",VLOOKUP(AK313,'[1]シフト記号表（勤務時間帯）'!$C$6:$K$35,9,FALSE))</f>
        <v/>
      </c>
      <c r="AL314" s="629" t="str">
        <f>IF(AL313="","",VLOOKUP(AL313,'[1]シフト記号表（勤務時間帯）'!$C$6:$K$35,9,FALSE))</f>
        <v/>
      </c>
      <c r="AM314" s="630" t="str">
        <f>IF(AM313="","",VLOOKUP(AM313,'[1]シフト記号表（勤務時間帯）'!$C$6:$K$35,9,FALSE))</f>
        <v/>
      </c>
      <c r="AN314" s="628" t="str">
        <f>IF(AN313="","",VLOOKUP(AN313,'[1]シフト記号表（勤務時間帯）'!$C$6:$K$35,9,FALSE))</f>
        <v/>
      </c>
      <c r="AO314" s="629" t="str">
        <f>IF(AO313="","",VLOOKUP(AO313,'[1]シフト記号表（勤務時間帯）'!$C$6:$K$35,9,FALSE))</f>
        <v/>
      </c>
      <c r="AP314" s="629" t="str">
        <f>IF(AP313="","",VLOOKUP(AP313,'[1]シフト記号表（勤務時間帯）'!$C$6:$K$35,9,FALSE))</f>
        <v/>
      </c>
      <c r="AQ314" s="629" t="str">
        <f>IF(AQ313="","",VLOOKUP(AQ313,'[1]シフト記号表（勤務時間帯）'!$C$6:$K$35,9,FALSE))</f>
        <v/>
      </c>
      <c r="AR314" s="629" t="str">
        <f>IF(AR313="","",VLOOKUP(AR313,'[1]シフト記号表（勤務時間帯）'!$C$6:$K$35,9,FALSE))</f>
        <v/>
      </c>
      <c r="AS314" s="629" t="str">
        <f>IF(AS313="","",VLOOKUP(AS313,'[1]シフト記号表（勤務時間帯）'!$C$6:$K$35,9,FALSE))</f>
        <v/>
      </c>
      <c r="AT314" s="630" t="str">
        <f>IF(AT313="","",VLOOKUP(AT313,'[1]シフト記号表（勤務時間帯）'!$C$6:$K$35,9,FALSE))</f>
        <v/>
      </c>
      <c r="AU314" s="628" t="str">
        <f>IF(AU313="","",VLOOKUP(AU313,'[1]シフト記号表（勤務時間帯）'!$C$6:$K$35,9,FALSE))</f>
        <v/>
      </c>
      <c r="AV314" s="629" t="str">
        <f>IF(AV313="","",VLOOKUP(AV313,'[1]シフト記号表（勤務時間帯）'!$C$6:$K$35,9,FALSE))</f>
        <v/>
      </c>
      <c r="AW314" s="629" t="str">
        <f>IF(AW313="","",VLOOKUP(AW313,'[1]シフト記号表（勤務時間帯）'!$C$6:$K$35,9,FALSE))</f>
        <v/>
      </c>
      <c r="AX314" s="1820">
        <f>IF($BB$3="４週",SUM(S314:AT314),IF($BB$3="暦月",SUM(S314:AW314),""))</f>
        <v>0</v>
      </c>
      <c r="AY314" s="1821"/>
      <c r="AZ314" s="1822">
        <f>IF($BB$3="４週",AX314/4,IF($BB$3="暦月",'勤務体制（100名）'!AX314/('勤務体制（100名）'!$BB$8/7),""))</f>
        <v>0</v>
      </c>
      <c r="BA314" s="1823"/>
      <c r="BB314" s="1877"/>
      <c r="BC314" s="1772"/>
      <c r="BD314" s="1772"/>
      <c r="BE314" s="1772"/>
      <c r="BF314" s="1773"/>
    </row>
    <row r="315" spans="2:58" ht="20.25" customHeight="1" x14ac:dyDescent="0.2">
      <c r="B315" s="1750"/>
      <c r="C315" s="1859"/>
      <c r="D315" s="1860"/>
      <c r="E315" s="1861"/>
      <c r="F315" s="693">
        <f>C313</f>
        <v>0</v>
      </c>
      <c r="G315" s="1835"/>
      <c r="H315" s="1765"/>
      <c r="I315" s="1766"/>
      <c r="J315" s="1766"/>
      <c r="K315" s="1767"/>
      <c r="L315" s="1840"/>
      <c r="M315" s="1841"/>
      <c r="N315" s="1841"/>
      <c r="O315" s="1842"/>
      <c r="P315" s="1824" t="s">
        <v>1137</v>
      </c>
      <c r="Q315" s="1825"/>
      <c r="R315" s="1826"/>
      <c r="S315" s="632" t="str">
        <f>IF(S313="","",VLOOKUP(S313,'[1]シフト記号表（勤務時間帯）'!$C$6:$U$35,19,FALSE))</f>
        <v/>
      </c>
      <c r="T315" s="633" t="str">
        <f>IF(T313="","",VLOOKUP(T313,'[1]シフト記号表（勤務時間帯）'!$C$6:$U$35,19,FALSE))</f>
        <v/>
      </c>
      <c r="U315" s="633" t="str">
        <f>IF(U313="","",VLOOKUP(U313,'[1]シフト記号表（勤務時間帯）'!$C$6:$U$35,19,FALSE))</f>
        <v/>
      </c>
      <c r="V315" s="633" t="str">
        <f>IF(V313="","",VLOOKUP(V313,'[1]シフト記号表（勤務時間帯）'!$C$6:$U$35,19,FALSE))</f>
        <v/>
      </c>
      <c r="W315" s="633" t="str">
        <f>IF(W313="","",VLOOKUP(W313,'[1]シフト記号表（勤務時間帯）'!$C$6:$U$35,19,FALSE))</f>
        <v/>
      </c>
      <c r="X315" s="633" t="str">
        <f>IF(X313="","",VLOOKUP(X313,'[1]シフト記号表（勤務時間帯）'!$C$6:$U$35,19,FALSE))</f>
        <v/>
      </c>
      <c r="Y315" s="634" t="str">
        <f>IF(Y313="","",VLOOKUP(Y313,'[1]シフト記号表（勤務時間帯）'!$C$6:$U$35,19,FALSE))</f>
        <v/>
      </c>
      <c r="Z315" s="632" t="str">
        <f>IF(Z313="","",VLOOKUP(Z313,'[1]シフト記号表（勤務時間帯）'!$C$6:$U$35,19,FALSE))</f>
        <v/>
      </c>
      <c r="AA315" s="633" t="str">
        <f>IF(AA313="","",VLOOKUP(AA313,'[1]シフト記号表（勤務時間帯）'!$C$6:$U$35,19,FALSE))</f>
        <v/>
      </c>
      <c r="AB315" s="633" t="str">
        <f>IF(AB313="","",VLOOKUP(AB313,'[1]シフト記号表（勤務時間帯）'!$C$6:$U$35,19,FALSE))</f>
        <v/>
      </c>
      <c r="AC315" s="633" t="str">
        <f>IF(AC313="","",VLOOKUP(AC313,'[1]シフト記号表（勤務時間帯）'!$C$6:$U$35,19,FALSE))</f>
        <v/>
      </c>
      <c r="AD315" s="633" t="str">
        <f>IF(AD313="","",VLOOKUP(AD313,'[1]シフト記号表（勤務時間帯）'!$C$6:$U$35,19,FALSE))</f>
        <v/>
      </c>
      <c r="AE315" s="633" t="str">
        <f>IF(AE313="","",VLOOKUP(AE313,'[1]シフト記号表（勤務時間帯）'!$C$6:$U$35,19,FALSE))</f>
        <v/>
      </c>
      <c r="AF315" s="634" t="str">
        <f>IF(AF313="","",VLOOKUP(AF313,'[1]シフト記号表（勤務時間帯）'!$C$6:$U$35,19,FALSE))</f>
        <v/>
      </c>
      <c r="AG315" s="632" t="str">
        <f>IF(AG313="","",VLOOKUP(AG313,'[1]シフト記号表（勤務時間帯）'!$C$6:$U$35,19,FALSE))</f>
        <v/>
      </c>
      <c r="AH315" s="633" t="str">
        <f>IF(AH313="","",VLOOKUP(AH313,'[1]シフト記号表（勤務時間帯）'!$C$6:$U$35,19,FALSE))</f>
        <v/>
      </c>
      <c r="AI315" s="633" t="str">
        <f>IF(AI313="","",VLOOKUP(AI313,'[1]シフト記号表（勤務時間帯）'!$C$6:$U$35,19,FALSE))</f>
        <v/>
      </c>
      <c r="AJ315" s="633" t="str">
        <f>IF(AJ313="","",VLOOKUP(AJ313,'[1]シフト記号表（勤務時間帯）'!$C$6:$U$35,19,FALSE))</f>
        <v/>
      </c>
      <c r="AK315" s="633" t="str">
        <f>IF(AK313="","",VLOOKUP(AK313,'[1]シフト記号表（勤務時間帯）'!$C$6:$U$35,19,FALSE))</f>
        <v/>
      </c>
      <c r="AL315" s="633" t="str">
        <f>IF(AL313="","",VLOOKUP(AL313,'[1]シフト記号表（勤務時間帯）'!$C$6:$U$35,19,FALSE))</f>
        <v/>
      </c>
      <c r="AM315" s="634" t="str">
        <f>IF(AM313="","",VLOOKUP(AM313,'[1]シフト記号表（勤務時間帯）'!$C$6:$U$35,19,FALSE))</f>
        <v/>
      </c>
      <c r="AN315" s="632" t="str">
        <f>IF(AN313="","",VLOOKUP(AN313,'[1]シフト記号表（勤務時間帯）'!$C$6:$U$35,19,FALSE))</f>
        <v/>
      </c>
      <c r="AO315" s="633" t="str">
        <f>IF(AO313="","",VLOOKUP(AO313,'[1]シフト記号表（勤務時間帯）'!$C$6:$U$35,19,FALSE))</f>
        <v/>
      </c>
      <c r="AP315" s="633" t="str">
        <f>IF(AP313="","",VLOOKUP(AP313,'[1]シフト記号表（勤務時間帯）'!$C$6:$U$35,19,FALSE))</f>
        <v/>
      </c>
      <c r="AQ315" s="633" t="str">
        <f>IF(AQ313="","",VLOOKUP(AQ313,'[1]シフト記号表（勤務時間帯）'!$C$6:$U$35,19,FALSE))</f>
        <v/>
      </c>
      <c r="AR315" s="633" t="str">
        <f>IF(AR313="","",VLOOKUP(AR313,'[1]シフト記号表（勤務時間帯）'!$C$6:$U$35,19,FALSE))</f>
        <v/>
      </c>
      <c r="AS315" s="633" t="str">
        <f>IF(AS313="","",VLOOKUP(AS313,'[1]シフト記号表（勤務時間帯）'!$C$6:$U$35,19,FALSE))</f>
        <v/>
      </c>
      <c r="AT315" s="634" t="str">
        <f>IF(AT313="","",VLOOKUP(AT313,'[1]シフト記号表（勤務時間帯）'!$C$6:$U$35,19,FALSE))</f>
        <v/>
      </c>
      <c r="AU315" s="632" t="str">
        <f>IF(AU313="","",VLOOKUP(AU313,'[1]シフト記号表（勤務時間帯）'!$C$6:$U$35,19,FALSE))</f>
        <v/>
      </c>
      <c r="AV315" s="633" t="str">
        <f>IF(AV313="","",VLOOKUP(AV313,'[1]シフト記号表（勤務時間帯）'!$C$6:$U$35,19,FALSE))</f>
        <v/>
      </c>
      <c r="AW315" s="633" t="str">
        <f>IF(AW313="","",VLOOKUP(AW313,'[1]シフト記号表（勤務時間帯）'!$C$6:$U$35,19,FALSE))</f>
        <v/>
      </c>
      <c r="AX315" s="1827">
        <f>IF($BB$3="４週",SUM(S315:AT315),IF($BB$3="暦月",SUM(S315:AW315),""))</f>
        <v>0</v>
      </c>
      <c r="AY315" s="1828"/>
      <c r="AZ315" s="1829">
        <f>IF($BB$3="４週",AX315/4,IF($BB$3="暦月",'勤務体制（100名）'!AX315/('勤務体制（100名）'!$BB$8/7),""))</f>
        <v>0</v>
      </c>
      <c r="BA315" s="1830"/>
      <c r="BB315" s="1878"/>
      <c r="BC315" s="1841"/>
      <c r="BD315" s="1841"/>
      <c r="BE315" s="1841"/>
      <c r="BF315" s="1842"/>
    </row>
    <row r="316" spans="2:58" ht="20.25" customHeight="1" x14ac:dyDescent="0.2">
      <c r="B316" s="1750">
        <f>B313+1</f>
        <v>99</v>
      </c>
      <c r="C316" s="1853"/>
      <c r="D316" s="1854"/>
      <c r="E316" s="1855"/>
      <c r="F316" s="635"/>
      <c r="G316" s="1834"/>
      <c r="H316" s="1836"/>
      <c r="I316" s="1766"/>
      <c r="J316" s="1766"/>
      <c r="K316" s="1767"/>
      <c r="L316" s="1837"/>
      <c r="M316" s="1838"/>
      <c r="N316" s="1838"/>
      <c r="O316" s="1839"/>
      <c r="P316" s="1843" t="s">
        <v>1135</v>
      </c>
      <c r="Q316" s="1844"/>
      <c r="R316" s="1845"/>
      <c r="S316" s="690"/>
      <c r="T316" s="691"/>
      <c r="U316" s="691"/>
      <c r="V316" s="691"/>
      <c r="W316" s="691"/>
      <c r="X316" s="691"/>
      <c r="Y316" s="692"/>
      <c r="Z316" s="690"/>
      <c r="AA316" s="691"/>
      <c r="AB316" s="691"/>
      <c r="AC316" s="691"/>
      <c r="AD316" s="691"/>
      <c r="AE316" s="691"/>
      <c r="AF316" s="692"/>
      <c r="AG316" s="690"/>
      <c r="AH316" s="691"/>
      <c r="AI316" s="691"/>
      <c r="AJ316" s="691"/>
      <c r="AK316" s="691"/>
      <c r="AL316" s="691"/>
      <c r="AM316" s="692"/>
      <c r="AN316" s="690"/>
      <c r="AO316" s="691"/>
      <c r="AP316" s="691"/>
      <c r="AQ316" s="691"/>
      <c r="AR316" s="691"/>
      <c r="AS316" s="691"/>
      <c r="AT316" s="692"/>
      <c r="AU316" s="690"/>
      <c r="AV316" s="691"/>
      <c r="AW316" s="691"/>
      <c r="AX316" s="1915"/>
      <c r="AY316" s="1916"/>
      <c r="AZ316" s="1917"/>
      <c r="BA316" s="1918"/>
      <c r="BB316" s="1876"/>
      <c r="BC316" s="1838"/>
      <c r="BD316" s="1838"/>
      <c r="BE316" s="1838"/>
      <c r="BF316" s="1839"/>
    </row>
    <row r="317" spans="2:58" ht="20.25" customHeight="1" x14ac:dyDescent="0.2">
      <c r="B317" s="1750"/>
      <c r="C317" s="1856"/>
      <c r="D317" s="1857"/>
      <c r="E317" s="1858"/>
      <c r="F317" s="627"/>
      <c r="G317" s="1761"/>
      <c r="H317" s="1765"/>
      <c r="I317" s="1766"/>
      <c r="J317" s="1766"/>
      <c r="K317" s="1767"/>
      <c r="L317" s="1771"/>
      <c r="M317" s="1772"/>
      <c r="N317" s="1772"/>
      <c r="O317" s="1773"/>
      <c r="P317" s="1817" t="s">
        <v>1136</v>
      </c>
      <c r="Q317" s="1818"/>
      <c r="R317" s="1819"/>
      <c r="S317" s="628" t="str">
        <f>IF(S316="","",VLOOKUP(S316,'[1]シフト記号表（勤務時間帯）'!$C$6:$K$35,9,FALSE))</f>
        <v/>
      </c>
      <c r="T317" s="629" t="str">
        <f>IF(T316="","",VLOOKUP(T316,'[1]シフト記号表（勤務時間帯）'!$C$6:$K$35,9,FALSE))</f>
        <v/>
      </c>
      <c r="U317" s="629" t="str">
        <f>IF(U316="","",VLOOKUP(U316,'[1]シフト記号表（勤務時間帯）'!$C$6:$K$35,9,FALSE))</f>
        <v/>
      </c>
      <c r="V317" s="629" t="str">
        <f>IF(V316="","",VLOOKUP(V316,'[1]シフト記号表（勤務時間帯）'!$C$6:$K$35,9,FALSE))</f>
        <v/>
      </c>
      <c r="W317" s="629" t="str">
        <f>IF(W316="","",VLOOKUP(W316,'[1]シフト記号表（勤務時間帯）'!$C$6:$K$35,9,FALSE))</f>
        <v/>
      </c>
      <c r="X317" s="629" t="str">
        <f>IF(X316="","",VLOOKUP(X316,'[1]シフト記号表（勤務時間帯）'!$C$6:$K$35,9,FALSE))</f>
        <v/>
      </c>
      <c r="Y317" s="630" t="str">
        <f>IF(Y316="","",VLOOKUP(Y316,'[1]シフト記号表（勤務時間帯）'!$C$6:$K$35,9,FALSE))</f>
        <v/>
      </c>
      <c r="Z317" s="628" t="str">
        <f>IF(Z316="","",VLOOKUP(Z316,'[1]シフト記号表（勤務時間帯）'!$C$6:$K$35,9,FALSE))</f>
        <v/>
      </c>
      <c r="AA317" s="629" t="str">
        <f>IF(AA316="","",VLOOKUP(AA316,'[1]シフト記号表（勤務時間帯）'!$C$6:$K$35,9,FALSE))</f>
        <v/>
      </c>
      <c r="AB317" s="629" t="str">
        <f>IF(AB316="","",VLOOKUP(AB316,'[1]シフト記号表（勤務時間帯）'!$C$6:$K$35,9,FALSE))</f>
        <v/>
      </c>
      <c r="AC317" s="629" t="str">
        <f>IF(AC316="","",VLOOKUP(AC316,'[1]シフト記号表（勤務時間帯）'!$C$6:$K$35,9,FALSE))</f>
        <v/>
      </c>
      <c r="AD317" s="629" t="str">
        <f>IF(AD316="","",VLOOKUP(AD316,'[1]シフト記号表（勤務時間帯）'!$C$6:$K$35,9,FALSE))</f>
        <v/>
      </c>
      <c r="AE317" s="629" t="str">
        <f>IF(AE316="","",VLOOKUP(AE316,'[1]シフト記号表（勤務時間帯）'!$C$6:$K$35,9,FALSE))</f>
        <v/>
      </c>
      <c r="AF317" s="630" t="str">
        <f>IF(AF316="","",VLOOKUP(AF316,'[1]シフト記号表（勤務時間帯）'!$C$6:$K$35,9,FALSE))</f>
        <v/>
      </c>
      <c r="AG317" s="628" t="str">
        <f>IF(AG316="","",VLOOKUP(AG316,'[1]シフト記号表（勤務時間帯）'!$C$6:$K$35,9,FALSE))</f>
        <v/>
      </c>
      <c r="AH317" s="629" t="str">
        <f>IF(AH316="","",VLOOKUP(AH316,'[1]シフト記号表（勤務時間帯）'!$C$6:$K$35,9,FALSE))</f>
        <v/>
      </c>
      <c r="AI317" s="629" t="str">
        <f>IF(AI316="","",VLOOKUP(AI316,'[1]シフト記号表（勤務時間帯）'!$C$6:$K$35,9,FALSE))</f>
        <v/>
      </c>
      <c r="AJ317" s="629" t="str">
        <f>IF(AJ316="","",VLOOKUP(AJ316,'[1]シフト記号表（勤務時間帯）'!$C$6:$K$35,9,FALSE))</f>
        <v/>
      </c>
      <c r="AK317" s="629" t="str">
        <f>IF(AK316="","",VLOOKUP(AK316,'[1]シフト記号表（勤務時間帯）'!$C$6:$K$35,9,FALSE))</f>
        <v/>
      </c>
      <c r="AL317" s="629" t="str">
        <f>IF(AL316="","",VLOOKUP(AL316,'[1]シフト記号表（勤務時間帯）'!$C$6:$K$35,9,FALSE))</f>
        <v/>
      </c>
      <c r="AM317" s="630" t="str">
        <f>IF(AM316="","",VLOOKUP(AM316,'[1]シフト記号表（勤務時間帯）'!$C$6:$K$35,9,FALSE))</f>
        <v/>
      </c>
      <c r="AN317" s="628" t="str">
        <f>IF(AN316="","",VLOOKUP(AN316,'[1]シフト記号表（勤務時間帯）'!$C$6:$K$35,9,FALSE))</f>
        <v/>
      </c>
      <c r="AO317" s="629" t="str">
        <f>IF(AO316="","",VLOOKUP(AO316,'[1]シフト記号表（勤務時間帯）'!$C$6:$K$35,9,FALSE))</f>
        <v/>
      </c>
      <c r="AP317" s="629" t="str">
        <f>IF(AP316="","",VLOOKUP(AP316,'[1]シフト記号表（勤務時間帯）'!$C$6:$K$35,9,FALSE))</f>
        <v/>
      </c>
      <c r="AQ317" s="629" t="str">
        <f>IF(AQ316="","",VLOOKUP(AQ316,'[1]シフト記号表（勤務時間帯）'!$C$6:$K$35,9,FALSE))</f>
        <v/>
      </c>
      <c r="AR317" s="629" t="str">
        <f>IF(AR316="","",VLOOKUP(AR316,'[1]シフト記号表（勤務時間帯）'!$C$6:$K$35,9,FALSE))</f>
        <v/>
      </c>
      <c r="AS317" s="629" t="str">
        <f>IF(AS316="","",VLOOKUP(AS316,'[1]シフト記号表（勤務時間帯）'!$C$6:$K$35,9,FALSE))</f>
        <v/>
      </c>
      <c r="AT317" s="630" t="str">
        <f>IF(AT316="","",VLOOKUP(AT316,'[1]シフト記号表（勤務時間帯）'!$C$6:$K$35,9,FALSE))</f>
        <v/>
      </c>
      <c r="AU317" s="628" t="str">
        <f>IF(AU316="","",VLOOKUP(AU316,'[1]シフト記号表（勤務時間帯）'!$C$6:$K$35,9,FALSE))</f>
        <v/>
      </c>
      <c r="AV317" s="629" t="str">
        <f>IF(AV316="","",VLOOKUP(AV316,'[1]シフト記号表（勤務時間帯）'!$C$6:$K$35,9,FALSE))</f>
        <v/>
      </c>
      <c r="AW317" s="629" t="str">
        <f>IF(AW316="","",VLOOKUP(AW316,'[1]シフト記号表（勤務時間帯）'!$C$6:$K$35,9,FALSE))</f>
        <v/>
      </c>
      <c r="AX317" s="1820">
        <f>IF($BB$3="４週",SUM(S317:AT317),IF($BB$3="暦月",SUM(S317:AW317),""))</f>
        <v>0</v>
      </c>
      <c r="AY317" s="1821"/>
      <c r="AZ317" s="1822">
        <f>IF($BB$3="４週",AX317/4,IF($BB$3="暦月",'勤務体制（100名）'!AX317/('勤務体制（100名）'!$BB$8/7),""))</f>
        <v>0</v>
      </c>
      <c r="BA317" s="1823"/>
      <c r="BB317" s="1877"/>
      <c r="BC317" s="1772"/>
      <c r="BD317" s="1772"/>
      <c r="BE317" s="1772"/>
      <c r="BF317" s="1773"/>
    </row>
    <row r="318" spans="2:58" ht="20.25" customHeight="1" x14ac:dyDescent="0.2">
      <c r="B318" s="1750"/>
      <c r="C318" s="1859"/>
      <c r="D318" s="1860"/>
      <c r="E318" s="1861"/>
      <c r="F318" s="693">
        <f>C316</f>
        <v>0</v>
      </c>
      <c r="G318" s="1835"/>
      <c r="H318" s="1765"/>
      <c r="I318" s="1766"/>
      <c r="J318" s="1766"/>
      <c r="K318" s="1767"/>
      <c r="L318" s="1840"/>
      <c r="M318" s="1841"/>
      <c r="N318" s="1841"/>
      <c r="O318" s="1842"/>
      <c r="P318" s="1824" t="s">
        <v>1137</v>
      </c>
      <c r="Q318" s="1825"/>
      <c r="R318" s="1826"/>
      <c r="S318" s="632" t="str">
        <f>IF(S316="","",VLOOKUP(S316,'[1]シフト記号表（勤務時間帯）'!$C$6:$U$35,19,FALSE))</f>
        <v/>
      </c>
      <c r="T318" s="633" t="str">
        <f>IF(T316="","",VLOOKUP(T316,'[1]シフト記号表（勤務時間帯）'!$C$6:$U$35,19,FALSE))</f>
        <v/>
      </c>
      <c r="U318" s="633" t="str">
        <f>IF(U316="","",VLOOKUP(U316,'[1]シフト記号表（勤務時間帯）'!$C$6:$U$35,19,FALSE))</f>
        <v/>
      </c>
      <c r="V318" s="633" t="str">
        <f>IF(V316="","",VLOOKUP(V316,'[1]シフト記号表（勤務時間帯）'!$C$6:$U$35,19,FALSE))</f>
        <v/>
      </c>
      <c r="W318" s="633" t="str">
        <f>IF(W316="","",VLOOKUP(W316,'[1]シフト記号表（勤務時間帯）'!$C$6:$U$35,19,FALSE))</f>
        <v/>
      </c>
      <c r="X318" s="633" t="str">
        <f>IF(X316="","",VLOOKUP(X316,'[1]シフト記号表（勤務時間帯）'!$C$6:$U$35,19,FALSE))</f>
        <v/>
      </c>
      <c r="Y318" s="634" t="str">
        <f>IF(Y316="","",VLOOKUP(Y316,'[1]シフト記号表（勤務時間帯）'!$C$6:$U$35,19,FALSE))</f>
        <v/>
      </c>
      <c r="Z318" s="632" t="str">
        <f>IF(Z316="","",VLOOKUP(Z316,'[1]シフト記号表（勤務時間帯）'!$C$6:$U$35,19,FALSE))</f>
        <v/>
      </c>
      <c r="AA318" s="633" t="str">
        <f>IF(AA316="","",VLOOKUP(AA316,'[1]シフト記号表（勤務時間帯）'!$C$6:$U$35,19,FALSE))</f>
        <v/>
      </c>
      <c r="AB318" s="633" t="str">
        <f>IF(AB316="","",VLOOKUP(AB316,'[1]シフト記号表（勤務時間帯）'!$C$6:$U$35,19,FALSE))</f>
        <v/>
      </c>
      <c r="AC318" s="633" t="str">
        <f>IF(AC316="","",VLOOKUP(AC316,'[1]シフト記号表（勤務時間帯）'!$C$6:$U$35,19,FALSE))</f>
        <v/>
      </c>
      <c r="AD318" s="633" t="str">
        <f>IF(AD316="","",VLOOKUP(AD316,'[1]シフト記号表（勤務時間帯）'!$C$6:$U$35,19,FALSE))</f>
        <v/>
      </c>
      <c r="AE318" s="633" t="str">
        <f>IF(AE316="","",VLOOKUP(AE316,'[1]シフト記号表（勤務時間帯）'!$C$6:$U$35,19,FALSE))</f>
        <v/>
      </c>
      <c r="AF318" s="634" t="str">
        <f>IF(AF316="","",VLOOKUP(AF316,'[1]シフト記号表（勤務時間帯）'!$C$6:$U$35,19,FALSE))</f>
        <v/>
      </c>
      <c r="AG318" s="632" t="str">
        <f>IF(AG316="","",VLOOKUP(AG316,'[1]シフト記号表（勤務時間帯）'!$C$6:$U$35,19,FALSE))</f>
        <v/>
      </c>
      <c r="AH318" s="633" t="str">
        <f>IF(AH316="","",VLOOKUP(AH316,'[1]シフト記号表（勤務時間帯）'!$C$6:$U$35,19,FALSE))</f>
        <v/>
      </c>
      <c r="AI318" s="633" t="str">
        <f>IF(AI316="","",VLOOKUP(AI316,'[1]シフト記号表（勤務時間帯）'!$C$6:$U$35,19,FALSE))</f>
        <v/>
      </c>
      <c r="AJ318" s="633" t="str">
        <f>IF(AJ316="","",VLOOKUP(AJ316,'[1]シフト記号表（勤務時間帯）'!$C$6:$U$35,19,FALSE))</f>
        <v/>
      </c>
      <c r="AK318" s="633" t="str">
        <f>IF(AK316="","",VLOOKUP(AK316,'[1]シフト記号表（勤務時間帯）'!$C$6:$U$35,19,FALSE))</f>
        <v/>
      </c>
      <c r="AL318" s="633" t="str">
        <f>IF(AL316="","",VLOOKUP(AL316,'[1]シフト記号表（勤務時間帯）'!$C$6:$U$35,19,FALSE))</f>
        <v/>
      </c>
      <c r="AM318" s="634" t="str">
        <f>IF(AM316="","",VLOOKUP(AM316,'[1]シフト記号表（勤務時間帯）'!$C$6:$U$35,19,FALSE))</f>
        <v/>
      </c>
      <c r="AN318" s="632" t="str">
        <f>IF(AN316="","",VLOOKUP(AN316,'[1]シフト記号表（勤務時間帯）'!$C$6:$U$35,19,FALSE))</f>
        <v/>
      </c>
      <c r="AO318" s="633" t="str">
        <f>IF(AO316="","",VLOOKUP(AO316,'[1]シフト記号表（勤務時間帯）'!$C$6:$U$35,19,FALSE))</f>
        <v/>
      </c>
      <c r="AP318" s="633" t="str">
        <f>IF(AP316="","",VLOOKUP(AP316,'[1]シフト記号表（勤務時間帯）'!$C$6:$U$35,19,FALSE))</f>
        <v/>
      </c>
      <c r="AQ318" s="633" t="str">
        <f>IF(AQ316="","",VLOOKUP(AQ316,'[1]シフト記号表（勤務時間帯）'!$C$6:$U$35,19,FALSE))</f>
        <v/>
      </c>
      <c r="AR318" s="633" t="str">
        <f>IF(AR316="","",VLOOKUP(AR316,'[1]シフト記号表（勤務時間帯）'!$C$6:$U$35,19,FALSE))</f>
        <v/>
      </c>
      <c r="AS318" s="633" t="str">
        <f>IF(AS316="","",VLOOKUP(AS316,'[1]シフト記号表（勤務時間帯）'!$C$6:$U$35,19,FALSE))</f>
        <v/>
      </c>
      <c r="AT318" s="634" t="str">
        <f>IF(AT316="","",VLOOKUP(AT316,'[1]シフト記号表（勤務時間帯）'!$C$6:$U$35,19,FALSE))</f>
        <v/>
      </c>
      <c r="AU318" s="632" t="str">
        <f>IF(AU316="","",VLOOKUP(AU316,'[1]シフト記号表（勤務時間帯）'!$C$6:$U$35,19,FALSE))</f>
        <v/>
      </c>
      <c r="AV318" s="633" t="str">
        <f>IF(AV316="","",VLOOKUP(AV316,'[1]シフト記号表（勤務時間帯）'!$C$6:$U$35,19,FALSE))</f>
        <v/>
      </c>
      <c r="AW318" s="633" t="str">
        <f>IF(AW316="","",VLOOKUP(AW316,'[1]シフト記号表（勤務時間帯）'!$C$6:$U$35,19,FALSE))</f>
        <v/>
      </c>
      <c r="AX318" s="1827">
        <f>IF($BB$3="４週",SUM(S318:AT318),IF($BB$3="暦月",SUM(S318:AW318),""))</f>
        <v>0</v>
      </c>
      <c r="AY318" s="1828"/>
      <c r="AZ318" s="1829">
        <f>IF($BB$3="４週",AX318/4,IF($BB$3="暦月",'勤務体制（100名）'!AX318/('勤務体制（100名）'!$BB$8/7),""))</f>
        <v>0</v>
      </c>
      <c r="BA318" s="1830"/>
      <c r="BB318" s="1878"/>
      <c r="BC318" s="1841"/>
      <c r="BD318" s="1841"/>
      <c r="BE318" s="1841"/>
      <c r="BF318" s="1842"/>
    </row>
    <row r="319" spans="2:58" ht="20.25" customHeight="1" x14ac:dyDescent="0.2">
      <c r="B319" s="1750">
        <f>B316+1</f>
        <v>100</v>
      </c>
      <c r="C319" s="1853"/>
      <c r="D319" s="1854"/>
      <c r="E319" s="1855"/>
      <c r="F319" s="635"/>
      <c r="G319" s="1834"/>
      <c r="H319" s="1836"/>
      <c r="I319" s="1766"/>
      <c r="J319" s="1766"/>
      <c r="K319" s="1767"/>
      <c r="L319" s="1837"/>
      <c r="M319" s="1838"/>
      <c r="N319" s="1838"/>
      <c r="O319" s="1839"/>
      <c r="P319" s="1843" t="s">
        <v>1135</v>
      </c>
      <c r="Q319" s="1844"/>
      <c r="R319" s="1845"/>
      <c r="S319" s="690"/>
      <c r="T319" s="691"/>
      <c r="U319" s="691"/>
      <c r="V319" s="691"/>
      <c r="W319" s="691"/>
      <c r="X319" s="691"/>
      <c r="Y319" s="692"/>
      <c r="Z319" s="690"/>
      <c r="AA319" s="691"/>
      <c r="AB319" s="691"/>
      <c r="AC319" s="691"/>
      <c r="AD319" s="691"/>
      <c r="AE319" s="691"/>
      <c r="AF319" s="692"/>
      <c r="AG319" s="690"/>
      <c r="AH319" s="691"/>
      <c r="AI319" s="691"/>
      <c r="AJ319" s="691"/>
      <c r="AK319" s="691"/>
      <c r="AL319" s="691"/>
      <c r="AM319" s="692"/>
      <c r="AN319" s="690"/>
      <c r="AO319" s="691"/>
      <c r="AP319" s="691"/>
      <c r="AQ319" s="691"/>
      <c r="AR319" s="691"/>
      <c r="AS319" s="691"/>
      <c r="AT319" s="692"/>
      <c r="AU319" s="690"/>
      <c r="AV319" s="691"/>
      <c r="AW319" s="691"/>
      <c r="AX319" s="1915"/>
      <c r="AY319" s="1916"/>
      <c r="AZ319" s="1917"/>
      <c r="BA319" s="1918"/>
      <c r="BB319" s="1876"/>
      <c r="BC319" s="1838"/>
      <c r="BD319" s="1838"/>
      <c r="BE319" s="1838"/>
      <c r="BF319" s="1839"/>
    </row>
    <row r="320" spans="2:58" ht="20.25" customHeight="1" x14ac:dyDescent="0.2">
      <c r="B320" s="1750"/>
      <c r="C320" s="1856"/>
      <c r="D320" s="1857"/>
      <c r="E320" s="1858"/>
      <c r="F320" s="627"/>
      <c r="G320" s="1761"/>
      <c r="H320" s="1765"/>
      <c r="I320" s="1766"/>
      <c r="J320" s="1766"/>
      <c r="K320" s="1767"/>
      <c r="L320" s="1771"/>
      <c r="M320" s="1772"/>
      <c r="N320" s="1772"/>
      <c r="O320" s="1773"/>
      <c r="P320" s="1817" t="s">
        <v>1136</v>
      </c>
      <c r="Q320" s="1818"/>
      <c r="R320" s="1819"/>
      <c r="S320" s="628" t="str">
        <f>IF(S319="","",VLOOKUP(S319,'[1]シフト記号表（勤務時間帯）'!$C$6:$K$35,9,FALSE))</f>
        <v/>
      </c>
      <c r="T320" s="629" t="str">
        <f>IF(T319="","",VLOOKUP(T319,'[1]シフト記号表（勤務時間帯）'!$C$6:$K$35,9,FALSE))</f>
        <v/>
      </c>
      <c r="U320" s="629" t="str">
        <f>IF(U319="","",VLOOKUP(U319,'[1]シフト記号表（勤務時間帯）'!$C$6:$K$35,9,FALSE))</f>
        <v/>
      </c>
      <c r="V320" s="629" t="str">
        <f>IF(V319="","",VLOOKUP(V319,'[1]シフト記号表（勤務時間帯）'!$C$6:$K$35,9,FALSE))</f>
        <v/>
      </c>
      <c r="W320" s="629" t="str">
        <f>IF(W319="","",VLOOKUP(W319,'[1]シフト記号表（勤務時間帯）'!$C$6:$K$35,9,FALSE))</f>
        <v/>
      </c>
      <c r="X320" s="629" t="str">
        <f>IF(X319="","",VLOOKUP(X319,'[1]シフト記号表（勤務時間帯）'!$C$6:$K$35,9,FALSE))</f>
        <v/>
      </c>
      <c r="Y320" s="630" t="str">
        <f>IF(Y319="","",VLOOKUP(Y319,'[1]シフト記号表（勤務時間帯）'!$C$6:$K$35,9,FALSE))</f>
        <v/>
      </c>
      <c r="Z320" s="628" t="str">
        <f>IF(Z319="","",VLOOKUP(Z319,'[1]シフト記号表（勤務時間帯）'!$C$6:$K$35,9,FALSE))</f>
        <v/>
      </c>
      <c r="AA320" s="629" t="str">
        <f>IF(AA319="","",VLOOKUP(AA319,'[1]シフト記号表（勤務時間帯）'!$C$6:$K$35,9,FALSE))</f>
        <v/>
      </c>
      <c r="AB320" s="629" t="str">
        <f>IF(AB319="","",VLOOKUP(AB319,'[1]シフト記号表（勤務時間帯）'!$C$6:$K$35,9,FALSE))</f>
        <v/>
      </c>
      <c r="AC320" s="629" t="str">
        <f>IF(AC319="","",VLOOKUP(AC319,'[1]シフト記号表（勤務時間帯）'!$C$6:$K$35,9,FALSE))</f>
        <v/>
      </c>
      <c r="AD320" s="629" t="str">
        <f>IF(AD319="","",VLOOKUP(AD319,'[1]シフト記号表（勤務時間帯）'!$C$6:$K$35,9,FALSE))</f>
        <v/>
      </c>
      <c r="AE320" s="629" t="str">
        <f>IF(AE319="","",VLOOKUP(AE319,'[1]シフト記号表（勤務時間帯）'!$C$6:$K$35,9,FALSE))</f>
        <v/>
      </c>
      <c r="AF320" s="630" t="str">
        <f>IF(AF319="","",VLOOKUP(AF319,'[1]シフト記号表（勤務時間帯）'!$C$6:$K$35,9,FALSE))</f>
        <v/>
      </c>
      <c r="AG320" s="628" t="str">
        <f>IF(AG319="","",VLOOKUP(AG319,'[1]シフト記号表（勤務時間帯）'!$C$6:$K$35,9,FALSE))</f>
        <v/>
      </c>
      <c r="AH320" s="629" t="str">
        <f>IF(AH319="","",VLOOKUP(AH319,'[1]シフト記号表（勤務時間帯）'!$C$6:$K$35,9,FALSE))</f>
        <v/>
      </c>
      <c r="AI320" s="629" t="str">
        <f>IF(AI319="","",VLOOKUP(AI319,'[1]シフト記号表（勤務時間帯）'!$C$6:$K$35,9,FALSE))</f>
        <v/>
      </c>
      <c r="AJ320" s="629" t="str">
        <f>IF(AJ319="","",VLOOKUP(AJ319,'[1]シフト記号表（勤務時間帯）'!$C$6:$K$35,9,FALSE))</f>
        <v/>
      </c>
      <c r="AK320" s="629" t="str">
        <f>IF(AK319="","",VLOOKUP(AK319,'[1]シフト記号表（勤務時間帯）'!$C$6:$K$35,9,FALSE))</f>
        <v/>
      </c>
      <c r="AL320" s="629" t="str">
        <f>IF(AL319="","",VLOOKUP(AL319,'[1]シフト記号表（勤務時間帯）'!$C$6:$K$35,9,FALSE))</f>
        <v/>
      </c>
      <c r="AM320" s="630" t="str">
        <f>IF(AM319="","",VLOOKUP(AM319,'[1]シフト記号表（勤務時間帯）'!$C$6:$K$35,9,FALSE))</f>
        <v/>
      </c>
      <c r="AN320" s="628" t="str">
        <f>IF(AN319="","",VLOOKUP(AN319,'[1]シフト記号表（勤務時間帯）'!$C$6:$K$35,9,FALSE))</f>
        <v/>
      </c>
      <c r="AO320" s="629" t="str">
        <f>IF(AO319="","",VLOOKUP(AO319,'[1]シフト記号表（勤務時間帯）'!$C$6:$K$35,9,FALSE))</f>
        <v/>
      </c>
      <c r="AP320" s="629" t="str">
        <f>IF(AP319="","",VLOOKUP(AP319,'[1]シフト記号表（勤務時間帯）'!$C$6:$K$35,9,FALSE))</f>
        <v/>
      </c>
      <c r="AQ320" s="629" t="str">
        <f>IF(AQ319="","",VLOOKUP(AQ319,'[1]シフト記号表（勤務時間帯）'!$C$6:$K$35,9,FALSE))</f>
        <v/>
      </c>
      <c r="AR320" s="629" t="str">
        <f>IF(AR319="","",VLOOKUP(AR319,'[1]シフト記号表（勤務時間帯）'!$C$6:$K$35,9,FALSE))</f>
        <v/>
      </c>
      <c r="AS320" s="629" t="str">
        <f>IF(AS319="","",VLOOKUP(AS319,'[1]シフト記号表（勤務時間帯）'!$C$6:$K$35,9,FALSE))</f>
        <v/>
      </c>
      <c r="AT320" s="630" t="str">
        <f>IF(AT319="","",VLOOKUP(AT319,'[1]シフト記号表（勤務時間帯）'!$C$6:$K$35,9,FALSE))</f>
        <v/>
      </c>
      <c r="AU320" s="628" t="str">
        <f>IF(AU319="","",VLOOKUP(AU319,'[1]シフト記号表（勤務時間帯）'!$C$6:$K$35,9,FALSE))</f>
        <v/>
      </c>
      <c r="AV320" s="629" t="str">
        <f>IF(AV319="","",VLOOKUP(AV319,'[1]シフト記号表（勤務時間帯）'!$C$6:$K$35,9,FALSE))</f>
        <v/>
      </c>
      <c r="AW320" s="629" t="str">
        <f>IF(AW319="","",VLOOKUP(AW319,'[1]シフト記号表（勤務時間帯）'!$C$6:$K$35,9,FALSE))</f>
        <v/>
      </c>
      <c r="AX320" s="1820">
        <f>IF($BB$3="４週",SUM(S320:AT320),IF($BB$3="暦月",SUM(S320:AW320),""))</f>
        <v>0</v>
      </c>
      <c r="AY320" s="1821"/>
      <c r="AZ320" s="1822">
        <f>IF($BB$3="４週",AX320/4,IF($BB$3="暦月",'勤務体制（100名）'!AX320/('勤務体制（100名）'!$BB$8/7),""))</f>
        <v>0</v>
      </c>
      <c r="BA320" s="1823"/>
      <c r="BB320" s="1877"/>
      <c r="BC320" s="1772"/>
      <c r="BD320" s="1772"/>
      <c r="BE320" s="1772"/>
      <c r="BF320" s="1773"/>
    </row>
    <row r="321" spans="1:73" ht="20.25" customHeight="1" thickBot="1" x14ac:dyDescent="0.25">
      <c r="B321" s="1750"/>
      <c r="C321" s="1859"/>
      <c r="D321" s="1860"/>
      <c r="E321" s="1861"/>
      <c r="F321" s="693">
        <f>C319</f>
        <v>0</v>
      </c>
      <c r="G321" s="1835"/>
      <c r="H321" s="1765"/>
      <c r="I321" s="1766"/>
      <c r="J321" s="1766"/>
      <c r="K321" s="1767"/>
      <c r="L321" s="1840"/>
      <c r="M321" s="1841"/>
      <c r="N321" s="1841"/>
      <c r="O321" s="1842"/>
      <c r="P321" s="1824" t="s">
        <v>1137</v>
      </c>
      <c r="Q321" s="1825"/>
      <c r="R321" s="1826"/>
      <c r="S321" s="632" t="str">
        <f>IF(S319="","",VLOOKUP(S319,'[1]シフト記号表（勤務時間帯）'!$C$6:$U$35,19,FALSE))</f>
        <v/>
      </c>
      <c r="T321" s="633" t="str">
        <f>IF(T319="","",VLOOKUP(T319,'[1]シフト記号表（勤務時間帯）'!$C$6:$U$35,19,FALSE))</f>
        <v/>
      </c>
      <c r="U321" s="633" t="str">
        <f>IF(U319="","",VLOOKUP(U319,'[1]シフト記号表（勤務時間帯）'!$C$6:$U$35,19,FALSE))</f>
        <v/>
      </c>
      <c r="V321" s="633" t="str">
        <f>IF(V319="","",VLOOKUP(V319,'[1]シフト記号表（勤務時間帯）'!$C$6:$U$35,19,FALSE))</f>
        <v/>
      </c>
      <c r="W321" s="633" t="str">
        <f>IF(W319="","",VLOOKUP(W319,'[1]シフト記号表（勤務時間帯）'!$C$6:$U$35,19,FALSE))</f>
        <v/>
      </c>
      <c r="X321" s="633" t="str">
        <f>IF(X319="","",VLOOKUP(X319,'[1]シフト記号表（勤務時間帯）'!$C$6:$U$35,19,FALSE))</f>
        <v/>
      </c>
      <c r="Y321" s="634" t="str">
        <f>IF(Y319="","",VLOOKUP(Y319,'[1]シフト記号表（勤務時間帯）'!$C$6:$U$35,19,FALSE))</f>
        <v/>
      </c>
      <c r="Z321" s="632" t="str">
        <f>IF(Z319="","",VLOOKUP(Z319,'[1]シフト記号表（勤務時間帯）'!$C$6:$U$35,19,FALSE))</f>
        <v/>
      </c>
      <c r="AA321" s="633" t="str">
        <f>IF(AA319="","",VLOOKUP(AA319,'[1]シフト記号表（勤務時間帯）'!$C$6:$U$35,19,FALSE))</f>
        <v/>
      </c>
      <c r="AB321" s="633" t="str">
        <f>IF(AB319="","",VLOOKUP(AB319,'[1]シフト記号表（勤務時間帯）'!$C$6:$U$35,19,FALSE))</f>
        <v/>
      </c>
      <c r="AC321" s="633" t="str">
        <f>IF(AC319="","",VLOOKUP(AC319,'[1]シフト記号表（勤務時間帯）'!$C$6:$U$35,19,FALSE))</f>
        <v/>
      </c>
      <c r="AD321" s="633" t="str">
        <f>IF(AD319="","",VLOOKUP(AD319,'[1]シフト記号表（勤務時間帯）'!$C$6:$U$35,19,FALSE))</f>
        <v/>
      </c>
      <c r="AE321" s="633" t="str">
        <f>IF(AE319="","",VLOOKUP(AE319,'[1]シフト記号表（勤務時間帯）'!$C$6:$U$35,19,FALSE))</f>
        <v/>
      </c>
      <c r="AF321" s="634" t="str">
        <f>IF(AF319="","",VLOOKUP(AF319,'[1]シフト記号表（勤務時間帯）'!$C$6:$U$35,19,FALSE))</f>
        <v/>
      </c>
      <c r="AG321" s="632" t="str">
        <f>IF(AG319="","",VLOOKUP(AG319,'[1]シフト記号表（勤務時間帯）'!$C$6:$U$35,19,FALSE))</f>
        <v/>
      </c>
      <c r="AH321" s="633" t="str">
        <f>IF(AH319="","",VLOOKUP(AH319,'[1]シフト記号表（勤務時間帯）'!$C$6:$U$35,19,FALSE))</f>
        <v/>
      </c>
      <c r="AI321" s="633" t="str">
        <f>IF(AI319="","",VLOOKUP(AI319,'[1]シフト記号表（勤務時間帯）'!$C$6:$U$35,19,FALSE))</f>
        <v/>
      </c>
      <c r="AJ321" s="633" t="str">
        <f>IF(AJ319="","",VLOOKUP(AJ319,'[1]シフト記号表（勤務時間帯）'!$C$6:$U$35,19,FALSE))</f>
        <v/>
      </c>
      <c r="AK321" s="633" t="str">
        <f>IF(AK319="","",VLOOKUP(AK319,'[1]シフト記号表（勤務時間帯）'!$C$6:$U$35,19,FALSE))</f>
        <v/>
      </c>
      <c r="AL321" s="633" t="str">
        <f>IF(AL319="","",VLOOKUP(AL319,'[1]シフト記号表（勤務時間帯）'!$C$6:$U$35,19,FALSE))</f>
        <v/>
      </c>
      <c r="AM321" s="634" t="str">
        <f>IF(AM319="","",VLOOKUP(AM319,'[1]シフト記号表（勤務時間帯）'!$C$6:$U$35,19,FALSE))</f>
        <v/>
      </c>
      <c r="AN321" s="632" t="str">
        <f>IF(AN319="","",VLOOKUP(AN319,'[1]シフト記号表（勤務時間帯）'!$C$6:$U$35,19,FALSE))</f>
        <v/>
      </c>
      <c r="AO321" s="633" t="str">
        <f>IF(AO319="","",VLOOKUP(AO319,'[1]シフト記号表（勤務時間帯）'!$C$6:$U$35,19,FALSE))</f>
        <v/>
      </c>
      <c r="AP321" s="633" t="str">
        <f>IF(AP319="","",VLOOKUP(AP319,'[1]シフト記号表（勤務時間帯）'!$C$6:$U$35,19,FALSE))</f>
        <v/>
      </c>
      <c r="AQ321" s="633" t="str">
        <f>IF(AQ319="","",VLOOKUP(AQ319,'[1]シフト記号表（勤務時間帯）'!$C$6:$U$35,19,FALSE))</f>
        <v/>
      </c>
      <c r="AR321" s="633" t="str">
        <f>IF(AR319="","",VLOOKUP(AR319,'[1]シフト記号表（勤務時間帯）'!$C$6:$U$35,19,FALSE))</f>
        <v/>
      </c>
      <c r="AS321" s="633" t="str">
        <f>IF(AS319="","",VLOOKUP(AS319,'[1]シフト記号表（勤務時間帯）'!$C$6:$U$35,19,FALSE))</f>
        <v/>
      </c>
      <c r="AT321" s="634" t="str">
        <f>IF(AT319="","",VLOOKUP(AT319,'[1]シフト記号表（勤務時間帯）'!$C$6:$U$35,19,FALSE))</f>
        <v/>
      </c>
      <c r="AU321" s="632" t="str">
        <f>IF(AU319="","",VLOOKUP(AU319,'[1]シフト記号表（勤務時間帯）'!$C$6:$U$35,19,FALSE))</f>
        <v/>
      </c>
      <c r="AV321" s="633" t="str">
        <f>IF(AV319="","",VLOOKUP(AV319,'[1]シフト記号表（勤務時間帯）'!$C$6:$U$35,19,FALSE))</f>
        <v/>
      </c>
      <c r="AW321" s="633" t="str">
        <f>IF(AW319="","",VLOOKUP(AW319,'[1]シフト記号表（勤務時間帯）'!$C$6:$U$35,19,FALSE))</f>
        <v/>
      </c>
      <c r="AX321" s="1827">
        <f>IF($BB$3="４週",SUM(S321:AT321),IF($BB$3="暦月",SUM(S321:AW321),""))</f>
        <v>0</v>
      </c>
      <c r="AY321" s="1828"/>
      <c r="AZ321" s="1829">
        <f>IF($BB$3="４週",AX321/4,IF($BB$3="暦月",'勤務体制（100名）'!AX321/('勤務体制（100名）'!$BB$8/7),""))</f>
        <v>0</v>
      </c>
      <c r="BA321" s="1830"/>
      <c r="BB321" s="1878"/>
      <c r="BC321" s="1841"/>
      <c r="BD321" s="1841"/>
      <c r="BE321" s="1841"/>
      <c r="BF321" s="1842"/>
    </row>
    <row r="322" spans="1:73" s="644" customFormat="1" ht="6" customHeight="1" thickBot="1" x14ac:dyDescent="0.25">
      <c r="B322" s="637"/>
      <c r="C322" s="638"/>
      <c r="D322" s="638"/>
      <c r="E322" s="638"/>
      <c r="F322" s="639"/>
      <c r="G322" s="639"/>
      <c r="H322" s="640"/>
      <c r="I322" s="640"/>
      <c r="J322" s="640"/>
      <c r="K322" s="640"/>
      <c r="L322" s="639"/>
      <c r="M322" s="639"/>
      <c r="N322" s="639"/>
      <c r="O322" s="639"/>
      <c r="P322" s="641"/>
      <c r="Q322" s="641"/>
      <c r="R322" s="641"/>
      <c r="S322" s="695"/>
      <c r="T322" s="695"/>
      <c r="U322" s="695"/>
      <c r="V322" s="695"/>
      <c r="W322" s="695"/>
      <c r="X322" s="695"/>
      <c r="Y322" s="695"/>
      <c r="Z322" s="695"/>
      <c r="AA322" s="695"/>
      <c r="AB322" s="695"/>
      <c r="AC322" s="695"/>
      <c r="AD322" s="695"/>
      <c r="AE322" s="695"/>
      <c r="AF322" s="695"/>
      <c r="AG322" s="695"/>
      <c r="AH322" s="695"/>
      <c r="AI322" s="695"/>
      <c r="AJ322" s="695"/>
      <c r="AK322" s="695"/>
      <c r="AL322" s="695"/>
      <c r="AM322" s="695"/>
      <c r="AN322" s="695"/>
      <c r="AO322" s="695"/>
      <c r="AP322" s="695"/>
      <c r="AQ322" s="695"/>
      <c r="AR322" s="695"/>
      <c r="AS322" s="695"/>
      <c r="AT322" s="695"/>
      <c r="AU322" s="695"/>
      <c r="AV322" s="695"/>
      <c r="AW322" s="695"/>
      <c r="AX322" s="696"/>
      <c r="AY322" s="696"/>
      <c r="AZ322" s="696"/>
      <c r="BA322" s="696"/>
      <c r="BB322" s="639"/>
      <c r="BC322" s="639"/>
      <c r="BD322" s="639"/>
      <c r="BE322" s="639"/>
      <c r="BF322" s="643"/>
    </row>
    <row r="323" spans="1:73" ht="20.149999999999999" customHeight="1" x14ac:dyDescent="0.2">
      <c r="B323" s="645"/>
      <c r="C323" s="646"/>
      <c r="D323" s="646"/>
      <c r="E323" s="646"/>
      <c r="F323" s="646"/>
      <c r="G323" s="1879" t="s">
        <v>1138</v>
      </c>
      <c r="H323" s="1879"/>
      <c r="I323" s="1879"/>
      <c r="J323" s="1879"/>
      <c r="K323" s="1879"/>
      <c r="L323" s="1879"/>
      <c r="M323" s="1879"/>
      <c r="N323" s="1879"/>
      <c r="O323" s="1879"/>
      <c r="P323" s="1879"/>
      <c r="Q323" s="1879"/>
      <c r="R323" s="1880"/>
      <c r="S323" s="647" t="str">
        <f t="shared" ref="S323:AW323" si="1">IF(SUMIF($F$22:$F$60, "生活相談員", S22:S60)=0,"",SUMIF($F$22:$F$60,"生活相談員",S22:S60))</f>
        <v/>
      </c>
      <c r="T323" s="648" t="str">
        <f t="shared" si="1"/>
        <v/>
      </c>
      <c r="U323" s="648" t="str">
        <f t="shared" si="1"/>
        <v/>
      </c>
      <c r="V323" s="648" t="str">
        <f t="shared" si="1"/>
        <v/>
      </c>
      <c r="W323" s="648" t="str">
        <f t="shared" si="1"/>
        <v/>
      </c>
      <c r="X323" s="648" t="str">
        <f t="shared" si="1"/>
        <v/>
      </c>
      <c r="Y323" s="649" t="str">
        <f t="shared" si="1"/>
        <v/>
      </c>
      <c r="Z323" s="647" t="str">
        <f t="shared" si="1"/>
        <v/>
      </c>
      <c r="AA323" s="648" t="str">
        <f t="shared" si="1"/>
        <v/>
      </c>
      <c r="AB323" s="648" t="str">
        <f t="shared" si="1"/>
        <v/>
      </c>
      <c r="AC323" s="648" t="str">
        <f t="shared" si="1"/>
        <v/>
      </c>
      <c r="AD323" s="648" t="str">
        <f t="shared" si="1"/>
        <v/>
      </c>
      <c r="AE323" s="648" t="str">
        <f t="shared" si="1"/>
        <v/>
      </c>
      <c r="AF323" s="649" t="str">
        <f t="shared" si="1"/>
        <v/>
      </c>
      <c r="AG323" s="647" t="str">
        <f t="shared" si="1"/>
        <v/>
      </c>
      <c r="AH323" s="648" t="str">
        <f t="shared" si="1"/>
        <v/>
      </c>
      <c r="AI323" s="648" t="str">
        <f t="shared" si="1"/>
        <v/>
      </c>
      <c r="AJ323" s="648" t="str">
        <f t="shared" si="1"/>
        <v/>
      </c>
      <c r="AK323" s="648" t="str">
        <f t="shared" si="1"/>
        <v/>
      </c>
      <c r="AL323" s="648" t="str">
        <f t="shared" si="1"/>
        <v/>
      </c>
      <c r="AM323" s="649" t="str">
        <f t="shared" si="1"/>
        <v/>
      </c>
      <c r="AN323" s="647" t="str">
        <f t="shared" si="1"/>
        <v/>
      </c>
      <c r="AO323" s="648" t="str">
        <f t="shared" si="1"/>
        <v/>
      </c>
      <c r="AP323" s="648" t="str">
        <f t="shared" si="1"/>
        <v/>
      </c>
      <c r="AQ323" s="648" t="str">
        <f t="shared" si="1"/>
        <v/>
      </c>
      <c r="AR323" s="648" t="str">
        <f t="shared" si="1"/>
        <v/>
      </c>
      <c r="AS323" s="648" t="str">
        <f t="shared" si="1"/>
        <v/>
      </c>
      <c r="AT323" s="649" t="str">
        <f t="shared" si="1"/>
        <v/>
      </c>
      <c r="AU323" s="647" t="str">
        <f t="shared" si="1"/>
        <v/>
      </c>
      <c r="AV323" s="648" t="str">
        <f t="shared" si="1"/>
        <v/>
      </c>
      <c r="AW323" s="649" t="str">
        <f t="shared" si="1"/>
        <v/>
      </c>
      <c r="AX323" s="1881" t="str">
        <f>IF(SUMIF($F$22:$F$60, "生活相談員", AX22:AY60)=0,"",SUMIF($F$22:$F$60,"生活相談員",AX22:AY60))</f>
        <v/>
      </c>
      <c r="AY323" s="1882"/>
      <c r="AZ323" s="1883" t="str">
        <f>IF(AX323="","",IF($BB$3="４週",AX323/4,IF($BB$3="暦月",AX323/('勤務体制（100名）'!$BB$8/7),"")))</f>
        <v/>
      </c>
      <c r="BA323" s="1884"/>
      <c r="BB323" s="1885"/>
      <c r="BC323" s="1886"/>
      <c r="BD323" s="1886"/>
      <c r="BE323" s="1886"/>
      <c r="BF323" s="1887"/>
    </row>
    <row r="324" spans="1:73" ht="20.25" customHeight="1" x14ac:dyDescent="0.2">
      <c r="B324" s="650"/>
      <c r="C324" s="651"/>
      <c r="D324" s="651"/>
      <c r="E324" s="651"/>
      <c r="F324" s="651"/>
      <c r="G324" s="1894" t="s">
        <v>1139</v>
      </c>
      <c r="H324" s="1894"/>
      <c r="I324" s="1894"/>
      <c r="J324" s="1894"/>
      <c r="K324" s="1894"/>
      <c r="L324" s="1894"/>
      <c r="M324" s="1894"/>
      <c r="N324" s="1894"/>
      <c r="O324" s="1894"/>
      <c r="P324" s="1894"/>
      <c r="Q324" s="1894"/>
      <c r="R324" s="1895"/>
      <c r="S324" s="652" t="str">
        <f t="shared" ref="S324:AX324" si="2">IF(SUMIF($F$22:$F$60, "介護職員", S22:S60)=0,"",SUMIF($F$22:$F$60, "介護職員", S22:S60))</f>
        <v/>
      </c>
      <c r="T324" s="653" t="str">
        <f t="shared" si="2"/>
        <v/>
      </c>
      <c r="U324" s="653" t="str">
        <f t="shared" si="2"/>
        <v/>
      </c>
      <c r="V324" s="653" t="str">
        <f t="shared" si="2"/>
        <v/>
      </c>
      <c r="W324" s="653" t="str">
        <f t="shared" si="2"/>
        <v/>
      </c>
      <c r="X324" s="653" t="str">
        <f t="shared" si="2"/>
        <v/>
      </c>
      <c r="Y324" s="654" t="str">
        <f t="shared" si="2"/>
        <v/>
      </c>
      <c r="Z324" s="652" t="str">
        <f t="shared" si="2"/>
        <v/>
      </c>
      <c r="AA324" s="653" t="str">
        <f t="shared" si="2"/>
        <v/>
      </c>
      <c r="AB324" s="653" t="str">
        <f t="shared" si="2"/>
        <v/>
      </c>
      <c r="AC324" s="653" t="str">
        <f t="shared" si="2"/>
        <v/>
      </c>
      <c r="AD324" s="653" t="str">
        <f t="shared" si="2"/>
        <v/>
      </c>
      <c r="AE324" s="653" t="str">
        <f t="shared" si="2"/>
        <v/>
      </c>
      <c r="AF324" s="654" t="str">
        <f t="shared" si="2"/>
        <v/>
      </c>
      <c r="AG324" s="652" t="str">
        <f t="shared" si="2"/>
        <v/>
      </c>
      <c r="AH324" s="653" t="str">
        <f t="shared" si="2"/>
        <v/>
      </c>
      <c r="AI324" s="653" t="str">
        <f t="shared" si="2"/>
        <v/>
      </c>
      <c r="AJ324" s="653" t="str">
        <f t="shared" si="2"/>
        <v/>
      </c>
      <c r="AK324" s="653" t="str">
        <f t="shared" si="2"/>
        <v/>
      </c>
      <c r="AL324" s="653" t="str">
        <f t="shared" si="2"/>
        <v/>
      </c>
      <c r="AM324" s="654" t="str">
        <f t="shared" si="2"/>
        <v/>
      </c>
      <c r="AN324" s="652" t="str">
        <f t="shared" si="2"/>
        <v/>
      </c>
      <c r="AO324" s="653" t="str">
        <f t="shared" si="2"/>
        <v/>
      </c>
      <c r="AP324" s="653" t="str">
        <f t="shared" si="2"/>
        <v/>
      </c>
      <c r="AQ324" s="653" t="str">
        <f t="shared" si="2"/>
        <v/>
      </c>
      <c r="AR324" s="653" t="str">
        <f t="shared" si="2"/>
        <v/>
      </c>
      <c r="AS324" s="653" t="str">
        <f t="shared" si="2"/>
        <v/>
      </c>
      <c r="AT324" s="654" t="str">
        <f t="shared" si="2"/>
        <v/>
      </c>
      <c r="AU324" s="652" t="str">
        <f t="shared" si="2"/>
        <v/>
      </c>
      <c r="AV324" s="653" t="str">
        <f t="shared" si="2"/>
        <v/>
      </c>
      <c r="AW324" s="654" t="str">
        <f t="shared" si="2"/>
        <v/>
      </c>
      <c r="AX324" s="1896" t="str">
        <f t="shared" si="2"/>
        <v/>
      </c>
      <c r="AY324" s="1897"/>
      <c r="AZ324" s="1898" t="str">
        <f>IF(AX324="","",IF($BB$3="４週",AX324/4,IF($BB$3="暦月",AX324/('勤務体制（100名）'!$BB$8/7),"")))</f>
        <v/>
      </c>
      <c r="BA324" s="1899"/>
      <c r="BB324" s="1888"/>
      <c r="BC324" s="1889"/>
      <c r="BD324" s="1889"/>
      <c r="BE324" s="1889"/>
      <c r="BF324" s="1890"/>
    </row>
    <row r="325" spans="1:73" ht="20.25" customHeight="1" x14ac:dyDescent="0.2">
      <c r="B325" s="650"/>
      <c r="C325" s="651"/>
      <c r="D325" s="651"/>
      <c r="E325" s="651"/>
      <c r="F325" s="651"/>
      <c r="G325" s="1894" t="s">
        <v>1140</v>
      </c>
      <c r="H325" s="1894"/>
      <c r="I325" s="1894"/>
      <c r="J325" s="1894"/>
      <c r="K325" s="1894"/>
      <c r="L325" s="1894"/>
      <c r="M325" s="1894"/>
      <c r="N325" s="1894"/>
      <c r="O325" s="1894"/>
      <c r="P325" s="1894"/>
      <c r="Q325" s="1894"/>
      <c r="R325" s="1895"/>
      <c r="S325" s="655"/>
      <c r="T325" s="656"/>
      <c r="U325" s="656"/>
      <c r="V325" s="656"/>
      <c r="W325" s="656"/>
      <c r="X325" s="656"/>
      <c r="Y325" s="657"/>
      <c r="Z325" s="655"/>
      <c r="AA325" s="656"/>
      <c r="AB325" s="656"/>
      <c r="AC325" s="656"/>
      <c r="AD325" s="656"/>
      <c r="AE325" s="656"/>
      <c r="AF325" s="657"/>
      <c r="AG325" s="655"/>
      <c r="AH325" s="656"/>
      <c r="AI325" s="656"/>
      <c r="AJ325" s="656"/>
      <c r="AK325" s="656"/>
      <c r="AL325" s="656"/>
      <c r="AM325" s="657"/>
      <c r="AN325" s="655"/>
      <c r="AO325" s="656"/>
      <c r="AP325" s="656"/>
      <c r="AQ325" s="656"/>
      <c r="AR325" s="656"/>
      <c r="AS325" s="656"/>
      <c r="AT325" s="657"/>
      <c r="AU325" s="655"/>
      <c r="AV325" s="656"/>
      <c r="AW325" s="657"/>
      <c r="AX325" s="1900"/>
      <c r="AY325" s="1901"/>
      <c r="AZ325" s="1901"/>
      <c r="BA325" s="1902"/>
      <c r="BB325" s="1888"/>
      <c r="BC325" s="1889"/>
      <c r="BD325" s="1889"/>
      <c r="BE325" s="1889"/>
      <c r="BF325" s="1890"/>
    </row>
    <row r="326" spans="1:73" ht="20.25" customHeight="1" x14ac:dyDescent="0.2">
      <c r="B326" s="650"/>
      <c r="C326" s="651"/>
      <c r="D326" s="651"/>
      <c r="E326" s="651"/>
      <c r="F326" s="651"/>
      <c r="G326" s="1894" t="s">
        <v>1141</v>
      </c>
      <c r="H326" s="1894"/>
      <c r="I326" s="1894"/>
      <c r="J326" s="1894"/>
      <c r="K326" s="1894"/>
      <c r="L326" s="1894"/>
      <c r="M326" s="1894"/>
      <c r="N326" s="1894"/>
      <c r="O326" s="1894"/>
      <c r="P326" s="1894"/>
      <c r="Q326" s="1894"/>
      <c r="R326" s="1895"/>
      <c r="S326" s="655"/>
      <c r="T326" s="656"/>
      <c r="U326" s="656"/>
      <c r="V326" s="656"/>
      <c r="W326" s="656"/>
      <c r="X326" s="656"/>
      <c r="Y326" s="657"/>
      <c r="Z326" s="655"/>
      <c r="AA326" s="656"/>
      <c r="AB326" s="656"/>
      <c r="AC326" s="656"/>
      <c r="AD326" s="656"/>
      <c r="AE326" s="656"/>
      <c r="AF326" s="657"/>
      <c r="AG326" s="655"/>
      <c r="AH326" s="656"/>
      <c r="AI326" s="656"/>
      <c r="AJ326" s="656"/>
      <c r="AK326" s="656"/>
      <c r="AL326" s="656"/>
      <c r="AM326" s="657"/>
      <c r="AN326" s="655"/>
      <c r="AO326" s="656"/>
      <c r="AP326" s="656"/>
      <c r="AQ326" s="656"/>
      <c r="AR326" s="656"/>
      <c r="AS326" s="656"/>
      <c r="AT326" s="657"/>
      <c r="AU326" s="655"/>
      <c r="AV326" s="656"/>
      <c r="AW326" s="657"/>
      <c r="AX326" s="1903"/>
      <c r="AY326" s="1904"/>
      <c r="AZ326" s="1904"/>
      <c r="BA326" s="1905"/>
      <c r="BB326" s="1888"/>
      <c r="BC326" s="1889"/>
      <c r="BD326" s="1889"/>
      <c r="BE326" s="1889"/>
      <c r="BF326" s="1890"/>
    </row>
    <row r="327" spans="1:73" ht="20.25" customHeight="1" thickBot="1" x14ac:dyDescent="0.25">
      <c r="B327" s="658"/>
      <c r="C327" s="659"/>
      <c r="D327" s="659"/>
      <c r="E327" s="659"/>
      <c r="F327" s="659"/>
      <c r="G327" s="1913" t="s">
        <v>1142</v>
      </c>
      <c r="H327" s="1913"/>
      <c r="I327" s="1913"/>
      <c r="J327" s="1913"/>
      <c r="K327" s="1913"/>
      <c r="L327" s="1913"/>
      <c r="M327" s="1913"/>
      <c r="N327" s="1913"/>
      <c r="O327" s="1913"/>
      <c r="P327" s="1913"/>
      <c r="Q327" s="1913"/>
      <c r="R327" s="1914"/>
      <c r="S327" s="660" t="str">
        <f>IF(S326&lt;&gt;"",IF(S325&gt;15,((S325-15)/5+1)*S326,S326),"")</f>
        <v/>
      </c>
      <c r="T327" s="661" t="str">
        <f t="shared" ref="T327:AW327" si="3">IF(T326&lt;&gt;"",IF(T325&gt;15,((T325-15)/5+1)*T326,T326),"")</f>
        <v/>
      </c>
      <c r="U327" s="661" t="str">
        <f t="shared" si="3"/>
        <v/>
      </c>
      <c r="V327" s="661" t="str">
        <f t="shared" si="3"/>
        <v/>
      </c>
      <c r="W327" s="661" t="str">
        <f t="shared" si="3"/>
        <v/>
      </c>
      <c r="X327" s="661" t="str">
        <f t="shared" si="3"/>
        <v/>
      </c>
      <c r="Y327" s="662" t="str">
        <f t="shared" si="3"/>
        <v/>
      </c>
      <c r="Z327" s="660" t="str">
        <f t="shared" si="3"/>
        <v/>
      </c>
      <c r="AA327" s="661" t="str">
        <f t="shared" si="3"/>
        <v/>
      </c>
      <c r="AB327" s="661" t="str">
        <f t="shared" si="3"/>
        <v/>
      </c>
      <c r="AC327" s="661" t="str">
        <f t="shared" si="3"/>
        <v/>
      </c>
      <c r="AD327" s="661" t="str">
        <f t="shared" si="3"/>
        <v/>
      </c>
      <c r="AE327" s="661" t="str">
        <f t="shared" si="3"/>
        <v/>
      </c>
      <c r="AF327" s="662" t="str">
        <f t="shared" si="3"/>
        <v/>
      </c>
      <c r="AG327" s="660" t="str">
        <f t="shared" si="3"/>
        <v/>
      </c>
      <c r="AH327" s="661" t="str">
        <f t="shared" si="3"/>
        <v/>
      </c>
      <c r="AI327" s="661" t="str">
        <f t="shared" si="3"/>
        <v/>
      </c>
      <c r="AJ327" s="661" t="str">
        <f t="shared" si="3"/>
        <v/>
      </c>
      <c r="AK327" s="661" t="str">
        <f t="shared" si="3"/>
        <v/>
      </c>
      <c r="AL327" s="661" t="str">
        <f t="shared" si="3"/>
        <v/>
      </c>
      <c r="AM327" s="662" t="str">
        <f t="shared" si="3"/>
        <v/>
      </c>
      <c r="AN327" s="660" t="str">
        <f t="shared" si="3"/>
        <v/>
      </c>
      <c r="AO327" s="661" t="str">
        <f t="shared" si="3"/>
        <v/>
      </c>
      <c r="AP327" s="661" t="str">
        <f t="shared" si="3"/>
        <v/>
      </c>
      <c r="AQ327" s="661" t="str">
        <f t="shared" si="3"/>
        <v/>
      </c>
      <c r="AR327" s="661" t="str">
        <f t="shared" si="3"/>
        <v/>
      </c>
      <c r="AS327" s="661" t="str">
        <f t="shared" si="3"/>
        <v/>
      </c>
      <c r="AT327" s="662" t="str">
        <f t="shared" si="3"/>
        <v/>
      </c>
      <c r="AU327" s="652" t="str">
        <f t="shared" si="3"/>
        <v/>
      </c>
      <c r="AV327" s="653" t="str">
        <f t="shared" si="3"/>
        <v/>
      </c>
      <c r="AW327" s="654" t="str">
        <f t="shared" si="3"/>
        <v/>
      </c>
      <c r="AX327" s="1903"/>
      <c r="AY327" s="1904"/>
      <c r="AZ327" s="1904"/>
      <c r="BA327" s="1905"/>
      <c r="BB327" s="1888"/>
      <c r="BC327" s="1889"/>
      <c r="BD327" s="1889"/>
      <c r="BE327" s="1889"/>
      <c r="BF327" s="1890"/>
    </row>
    <row r="328" spans="1:73" ht="18.75" customHeight="1" x14ac:dyDescent="0.2">
      <c r="B328" s="1792" t="s">
        <v>1143</v>
      </c>
      <c r="C328" s="1793"/>
      <c r="D328" s="1793"/>
      <c r="E328" s="1793"/>
      <c r="F328" s="1793"/>
      <c r="G328" s="1793"/>
      <c r="H328" s="1793"/>
      <c r="I328" s="1793"/>
      <c r="J328" s="1793"/>
      <c r="K328" s="1794"/>
      <c r="L328" s="1862" t="s">
        <v>1144</v>
      </c>
      <c r="M328" s="1862"/>
      <c r="N328" s="1862"/>
      <c r="O328" s="1862"/>
      <c r="P328" s="1862"/>
      <c r="Q328" s="1862"/>
      <c r="R328" s="1863"/>
      <c r="S328" s="663" t="str">
        <f>IF($L328="","",IF(COUNTIFS($F$22:$F$60,$L328,S$22:S$60,"&gt;0")=0,"",COUNTIFS($F$22:$F$60,$L328,S$22:S$60,"&gt;0")))</f>
        <v/>
      </c>
      <c r="T328" s="664" t="str">
        <f t="shared" ref="T328:AW332" si="4">IF($L328="","",IF(COUNTIFS($F$22:$F$60,$L328,T$22:T$60,"&gt;0")=0,"",COUNTIFS($F$22:$F$60,$L328,T$22:T$60,"&gt;0")))</f>
        <v/>
      </c>
      <c r="U328" s="664" t="str">
        <f t="shared" si="4"/>
        <v/>
      </c>
      <c r="V328" s="664" t="str">
        <f t="shared" si="4"/>
        <v/>
      </c>
      <c r="W328" s="664" t="str">
        <f t="shared" si="4"/>
        <v/>
      </c>
      <c r="X328" s="664" t="str">
        <f t="shared" si="4"/>
        <v/>
      </c>
      <c r="Y328" s="665" t="str">
        <f t="shared" si="4"/>
        <v/>
      </c>
      <c r="Z328" s="666" t="str">
        <f t="shared" si="4"/>
        <v/>
      </c>
      <c r="AA328" s="664" t="str">
        <f t="shared" si="4"/>
        <v/>
      </c>
      <c r="AB328" s="664" t="str">
        <f t="shared" si="4"/>
        <v/>
      </c>
      <c r="AC328" s="664" t="str">
        <f t="shared" si="4"/>
        <v/>
      </c>
      <c r="AD328" s="664" t="str">
        <f t="shared" si="4"/>
        <v/>
      </c>
      <c r="AE328" s="664" t="str">
        <f t="shared" si="4"/>
        <v/>
      </c>
      <c r="AF328" s="665" t="str">
        <f t="shared" si="4"/>
        <v/>
      </c>
      <c r="AG328" s="664" t="str">
        <f t="shared" si="4"/>
        <v/>
      </c>
      <c r="AH328" s="664" t="str">
        <f t="shared" si="4"/>
        <v/>
      </c>
      <c r="AI328" s="664" t="str">
        <f t="shared" si="4"/>
        <v/>
      </c>
      <c r="AJ328" s="664" t="str">
        <f t="shared" si="4"/>
        <v/>
      </c>
      <c r="AK328" s="664" t="str">
        <f t="shared" si="4"/>
        <v/>
      </c>
      <c r="AL328" s="664" t="str">
        <f t="shared" si="4"/>
        <v/>
      </c>
      <c r="AM328" s="665" t="str">
        <f t="shared" si="4"/>
        <v/>
      </c>
      <c r="AN328" s="664" t="str">
        <f t="shared" si="4"/>
        <v/>
      </c>
      <c r="AO328" s="664" t="str">
        <f t="shared" si="4"/>
        <v/>
      </c>
      <c r="AP328" s="664" t="str">
        <f t="shared" si="4"/>
        <v/>
      </c>
      <c r="AQ328" s="664" t="str">
        <f t="shared" si="4"/>
        <v/>
      </c>
      <c r="AR328" s="664" t="str">
        <f t="shared" si="4"/>
        <v/>
      </c>
      <c r="AS328" s="664" t="str">
        <f t="shared" si="4"/>
        <v/>
      </c>
      <c r="AT328" s="665" t="str">
        <f t="shared" si="4"/>
        <v/>
      </c>
      <c r="AU328" s="664" t="str">
        <f t="shared" si="4"/>
        <v/>
      </c>
      <c r="AV328" s="664" t="str">
        <f t="shared" si="4"/>
        <v/>
      </c>
      <c r="AW328" s="665" t="str">
        <f t="shared" si="4"/>
        <v/>
      </c>
      <c r="AX328" s="1903"/>
      <c r="AY328" s="1904"/>
      <c r="AZ328" s="1904"/>
      <c r="BA328" s="1905"/>
      <c r="BB328" s="1888"/>
      <c r="BC328" s="1889"/>
      <c r="BD328" s="1889"/>
      <c r="BE328" s="1889"/>
      <c r="BF328" s="1890"/>
    </row>
    <row r="329" spans="1:73" ht="18.75" customHeight="1" x14ac:dyDescent="0.2">
      <c r="B329" s="1792"/>
      <c r="C329" s="1793"/>
      <c r="D329" s="1793"/>
      <c r="E329" s="1793"/>
      <c r="F329" s="1793"/>
      <c r="G329" s="1793"/>
      <c r="H329" s="1793"/>
      <c r="I329" s="1793"/>
      <c r="J329" s="1793"/>
      <c r="K329" s="1794"/>
      <c r="L329" s="1864" t="s">
        <v>1145</v>
      </c>
      <c r="M329" s="1864"/>
      <c r="N329" s="1864"/>
      <c r="O329" s="1864"/>
      <c r="P329" s="1864"/>
      <c r="Q329" s="1864"/>
      <c r="R329" s="1865"/>
      <c r="S329" s="667" t="str">
        <f t="shared" ref="S329:AH332" si="5">IF($L329="","",IF(COUNTIFS($F$22:$F$60,$L329,S$22:S$60,"&gt;0")=0,"",COUNTIFS($F$22:$F$60,$L329,S$22:S$60,"&gt;0")))</f>
        <v/>
      </c>
      <c r="T329" s="668" t="str">
        <f>IF($L329="","",IF(COUNTIFS($F$22:$F$60,$L329,T$22:T$60,"&gt;0")=0,"",COUNTIFS($F$22:$F$60,$L329,T$22:T$60,"&gt;0")))</f>
        <v/>
      </c>
      <c r="U329" s="668" t="str">
        <f t="shared" si="5"/>
        <v/>
      </c>
      <c r="V329" s="668" t="str">
        <f t="shared" si="5"/>
        <v/>
      </c>
      <c r="W329" s="668" t="str">
        <f t="shared" si="5"/>
        <v/>
      </c>
      <c r="X329" s="668" t="str">
        <f t="shared" si="5"/>
        <v/>
      </c>
      <c r="Y329" s="669" t="str">
        <f t="shared" si="5"/>
        <v/>
      </c>
      <c r="Z329" s="670" t="str">
        <f t="shared" si="5"/>
        <v/>
      </c>
      <c r="AA329" s="668" t="str">
        <f t="shared" si="5"/>
        <v/>
      </c>
      <c r="AB329" s="668" t="str">
        <f t="shared" si="5"/>
        <v/>
      </c>
      <c r="AC329" s="668" t="str">
        <f t="shared" si="5"/>
        <v/>
      </c>
      <c r="AD329" s="668" t="str">
        <f t="shared" si="5"/>
        <v/>
      </c>
      <c r="AE329" s="668" t="str">
        <f t="shared" si="5"/>
        <v/>
      </c>
      <c r="AF329" s="669" t="str">
        <f t="shared" si="5"/>
        <v/>
      </c>
      <c r="AG329" s="668" t="str">
        <f t="shared" si="5"/>
        <v/>
      </c>
      <c r="AH329" s="668" t="str">
        <f t="shared" si="5"/>
        <v/>
      </c>
      <c r="AI329" s="668" t="str">
        <f t="shared" si="4"/>
        <v/>
      </c>
      <c r="AJ329" s="668" t="str">
        <f t="shared" si="4"/>
        <v/>
      </c>
      <c r="AK329" s="668" t="str">
        <f t="shared" si="4"/>
        <v/>
      </c>
      <c r="AL329" s="668" t="str">
        <f t="shared" si="4"/>
        <v/>
      </c>
      <c r="AM329" s="669" t="str">
        <f t="shared" si="4"/>
        <v/>
      </c>
      <c r="AN329" s="668" t="str">
        <f t="shared" si="4"/>
        <v/>
      </c>
      <c r="AO329" s="668" t="str">
        <f t="shared" si="4"/>
        <v/>
      </c>
      <c r="AP329" s="668" t="str">
        <f t="shared" si="4"/>
        <v/>
      </c>
      <c r="AQ329" s="668" t="str">
        <f t="shared" si="4"/>
        <v/>
      </c>
      <c r="AR329" s="668" t="str">
        <f t="shared" si="4"/>
        <v/>
      </c>
      <c r="AS329" s="668" t="str">
        <f t="shared" si="4"/>
        <v/>
      </c>
      <c r="AT329" s="669" t="str">
        <f t="shared" si="4"/>
        <v/>
      </c>
      <c r="AU329" s="668" t="str">
        <f t="shared" si="4"/>
        <v/>
      </c>
      <c r="AV329" s="668" t="str">
        <f t="shared" si="4"/>
        <v/>
      </c>
      <c r="AW329" s="669" t="str">
        <f t="shared" si="4"/>
        <v/>
      </c>
      <c r="AX329" s="1903"/>
      <c r="AY329" s="1904"/>
      <c r="AZ329" s="1904"/>
      <c r="BA329" s="1905"/>
      <c r="BB329" s="1888"/>
      <c r="BC329" s="1889"/>
      <c r="BD329" s="1889"/>
      <c r="BE329" s="1889"/>
      <c r="BF329" s="1890"/>
    </row>
    <row r="330" spans="1:73" ht="18.75" customHeight="1" x14ac:dyDescent="0.2">
      <c r="B330" s="1792"/>
      <c r="C330" s="1793"/>
      <c r="D330" s="1793"/>
      <c r="E330" s="1793"/>
      <c r="F330" s="1793"/>
      <c r="G330" s="1793"/>
      <c r="H330" s="1793"/>
      <c r="I330" s="1793"/>
      <c r="J330" s="1793"/>
      <c r="K330" s="1794"/>
      <c r="L330" s="1864" t="s">
        <v>1146</v>
      </c>
      <c r="M330" s="1864"/>
      <c r="N330" s="1864"/>
      <c r="O330" s="1864"/>
      <c r="P330" s="1864"/>
      <c r="Q330" s="1864"/>
      <c r="R330" s="1865"/>
      <c r="S330" s="667" t="str">
        <f t="shared" si="5"/>
        <v/>
      </c>
      <c r="T330" s="668" t="str">
        <f t="shared" si="4"/>
        <v/>
      </c>
      <c r="U330" s="668" t="str">
        <f t="shared" si="4"/>
        <v/>
      </c>
      <c r="V330" s="668" t="str">
        <f t="shared" si="4"/>
        <v/>
      </c>
      <c r="W330" s="668" t="str">
        <f t="shared" si="4"/>
        <v/>
      </c>
      <c r="X330" s="668" t="str">
        <f>IF($L330="","",IF(COUNTIFS($F$22:$F$60,$L330,X$22:X$60,"&gt;0")=0,"",COUNTIFS($F$22:$F$60,$L330,X$22:X$60,"&gt;0")))</f>
        <v/>
      </c>
      <c r="Y330" s="669" t="str">
        <f t="shared" si="4"/>
        <v/>
      </c>
      <c r="Z330" s="670" t="str">
        <f t="shared" si="4"/>
        <v/>
      </c>
      <c r="AA330" s="668" t="str">
        <f t="shared" si="4"/>
        <v/>
      </c>
      <c r="AB330" s="668" t="str">
        <f t="shared" si="4"/>
        <v/>
      </c>
      <c r="AC330" s="668" t="str">
        <f t="shared" si="4"/>
        <v/>
      </c>
      <c r="AD330" s="668" t="str">
        <f t="shared" si="4"/>
        <v/>
      </c>
      <c r="AE330" s="668" t="str">
        <f t="shared" si="4"/>
        <v/>
      </c>
      <c r="AF330" s="669" t="str">
        <f t="shared" si="4"/>
        <v/>
      </c>
      <c r="AG330" s="668" t="str">
        <f t="shared" si="4"/>
        <v/>
      </c>
      <c r="AH330" s="668" t="str">
        <f t="shared" si="4"/>
        <v/>
      </c>
      <c r="AI330" s="668" t="str">
        <f t="shared" si="4"/>
        <v/>
      </c>
      <c r="AJ330" s="668" t="str">
        <f t="shared" si="4"/>
        <v/>
      </c>
      <c r="AK330" s="668" t="str">
        <f t="shared" si="4"/>
        <v/>
      </c>
      <c r="AL330" s="668" t="str">
        <f t="shared" si="4"/>
        <v/>
      </c>
      <c r="AM330" s="669" t="str">
        <f t="shared" si="4"/>
        <v/>
      </c>
      <c r="AN330" s="668" t="str">
        <f t="shared" si="4"/>
        <v/>
      </c>
      <c r="AO330" s="668" t="str">
        <f t="shared" si="4"/>
        <v/>
      </c>
      <c r="AP330" s="668" t="str">
        <f t="shared" si="4"/>
        <v/>
      </c>
      <c r="AQ330" s="668" t="str">
        <f t="shared" si="4"/>
        <v/>
      </c>
      <c r="AR330" s="668" t="str">
        <f t="shared" si="4"/>
        <v/>
      </c>
      <c r="AS330" s="668" t="str">
        <f t="shared" si="4"/>
        <v/>
      </c>
      <c r="AT330" s="669" t="str">
        <f t="shared" si="4"/>
        <v/>
      </c>
      <c r="AU330" s="668" t="str">
        <f t="shared" si="4"/>
        <v/>
      </c>
      <c r="AV330" s="668" t="str">
        <f t="shared" si="4"/>
        <v/>
      </c>
      <c r="AW330" s="669" t="str">
        <f t="shared" si="4"/>
        <v/>
      </c>
      <c r="AX330" s="1903"/>
      <c r="AY330" s="1904"/>
      <c r="AZ330" s="1904"/>
      <c r="BA330" s="1905"/>
      <c r="BB330" s="1888"/>
      <c r="BC330" s="1889"/>
      <c r="BD330" s="1889"/>
      <c r="BE330" s="1889"/>
      <c r="BF330" s="1890"/>
    </row>
    <row r="331" spans="1:73" ht="18.75" customHeight="1" x14ac:dyDescent="0.2">
      <c r="B331" s="1792"/>
      <c r="C331" s="1793"/>
      <c r="D331" s="1793"/>
      <c r="E331" s="1793"/>
      <c r="F331" s="1793"/>
      <c r="G331" s="1793"/>
      <c r="H331" s="1793"/>
      <c r="I331" s="1793"/>
      <c r="J331" s="1793"/>
      <c r="K331" s="1794"/>
      <c r="L331" s="1864" t="s">
        <v>1147</v>
      </c>
      <c r="M331" s="1864"/>
      <c r="N331" s="1864"/>
      <c r="O331" s="1864"/>
      <c r="P331" s="1864"/>
      <c r="Q331" s="1864"/>
      <c r="R331" s="1865"/>
      <c r="S331" s="667" t="str">
        <f t="shared" si="5"/>
        <v/>
      </c>
      <c r="T331" s="668" t="str">
        <f t="shared" si="4"/>
        <v/>
      </c>
      <c r="U331" s="668" t="str">
        <f t="shared" si="4"/>
        <v/>
      </c>
      <c r="V331" s="668" t="str">
        <f t="shared" si="4"/>
        <v/>
      </c>
      <c r="W331" s="668" t="str">
        <f t="shared" si="4"/>
        <v/>
      </c>
      <c r="X331" s="668" t="str">
        <f t="shared" si="4"/>
        <v/>
      </c>
      <c r="Y331" s="669" t="str">
        <f t="shared" si="4"/>
        <v/>
      </c>
      <c r="Z331" s="670" t="str">
        <f t="shared" si="4"/>
        <v/>
      </c>
      <c r="AA331" s="668" t="str">
        <f t="shared" si="4"/>
        <v/>
      </c>
      <c r="AB331" s="668" t="str">
        <f t="shared" si="4"/>
        <v/>
      </c>
      <c r="AC331" s="668" t="str">
        <f t="shared" si="4"/>
        <v/>
      </c>
      <c r="AD331" s="668" t="str">
        <f t="shared" si="4"/>
        <v/>
      </c>
      <c r="AE331" s="668" t="str">
        <f t="shared" si="4"/>
        <v/>
      </c>
      <c r="AF331" s="669" t="str">
        <f t="shared" si="4"/>
        <v/>
      </c>
      <c r="AG331" s="668" t="str">
        <f t="shared" si="4"/>
        <v/>
      </c>
      <c r="AH331" s="668" t="str">
        <f t="shared" si="4"/>
        <v/>
      </c>
      <c r="AI331" s="668" t="str">
        <f t="shared" si="4"/>
        <v/>
      </c>
      <c r="AJ331" s="668" t="str">
        <f t="shared" si="4"/>
        <v/>
      </c>
      <c r="AK331" s="668" t="str">
        <f t="shared" si="4"/>
        <v/>
      </c>
      <c r="AL331" s="668" t="str">
        <f t="shared" si="4"/>
        <v/>
      </c>
      <c r="AM331" s="669" t="str">
        <f t="shared" si="4"/>
        <v/>
      </c>
      <c r="AN331" s="668" t="str">
        <f t="shared" si="4"/>
        <v/>
      </c>
      <c r="AO331" s="668" t="str">
        <f t="shared" si="4"/>
        <v/>
      </c>
      <c r="AP331" s="668" t="str">
        <f t="shared" si="4"/>
        <v/>
      </c>
      <c r="AQ331" s="668" t="str">
        <f t="shared" si="4"/>
        <v/>
      </c>
      <c r="AR331" s="668" t="str">
        <f t="shared" si="4"/>
        <v/>
      </c>
      <c r="AS331" s="668" t="str">
        <f t="shared" si="4"/>
        <v/>
      </c>
      <c r="AT331" s="669" t="str">
        <f t="shared" si="4"/>
        <v/>
      </c>
      <c r="AU331" s="668" t="str">
        <f t="shared" si="4"/>
        <v/>
      </c>
      <c r="AV331" s="668" t="str">
        <f t="shared" si="4"/>
        <v/>
      </c>
      <c r="AW331" s="669" t="str">
        <f t="shared" si="4"/>
        <v/>
      </c>
      <c r="AX331" s="1903"/>
      <c r="AY331" s="1904"/>
      <c r="AZ331" s="1904"/>
      <c r="BA331" s="1905"/>
      <c r="BB331" s="1888"/>
      <c r="BC331" s="1889"/>
      <c r="BD331" s="1889"/>
      <c r="BE331" s="1889"/>
      <c r="BF331" s="1890"/>
    </row>
    <row r="332" spans="1:73" ht="18.75" customHeight="1" thickBot="1" x14ac:dyDescent="0.25">
      <c r="B332" s="1795"/>
      <c r="C332" s="1796"/>
      <c r="D332" s="1796"/>
      <c r="E332" s="1796"/>
      <c r="F332" s="1796"/>
      <c r="G332" s="1796"/>
      <c r="H332" s="1796"/>
      <c r="I332" s="1796"/>
      <c r="J332" s="1796"/>
      <c r="K332" s="1797"/>
      <c r="L332" s="1866"/>
      <c r="M332" s="1866"/>
      <c r="N332" s="1866"/>
      <c r="O332" s="1866"/>
      <c r="P332" s="1866"/>
      <c r="Q332" s="1866"/>
      <c r="R332" s="1867"/>
      <c r="S332" s="671" t="str">
        <f t="shared" si="5"/>
        <v/>
      </c>
      <c r="T332" s="672" t="str">
        <f t="shared" si="4"/>
        <v/>
      </c>
      <c r="U332" s="672" t="str">
        <f t="shared" si="4"/>
        <v/>
      </c>
      <c r="V332" s="672" t="str">
        <f t="shared" si="4"/>
        <v/>
      </c>
      <c r="W332" s="672" t="str">
        <f t="shared" si="4"/>
        <v/>
      </c>
      <c r="X332" s="672" t="str">
        <f t="shared" si="4"/>
        <v/>
      </c>
      <c r="Y332" s="673" t="str">
        <f t="shared" si="4"/>
        <v/>
      </c>
      <c r="Z332" s="674" t="str">
        <f t="shared" si="4"/>
        <v/>
      </c>
      <c r="AA332" s="672" t="str">
        <f t="shared" si="4"/>
        <v/>
      </c>
      <c r="AB332" s="672" t="str">
        <f t="shared" si="4"/>
        <v/>
      </c>
      <c r="AC332" s="672" t="str">
        <f t="shared" si="4"/>
        <v/>
      </c>
      <c r="AD332" s="672" t="str">
        <f t="shared" si="4"/>
        <v/>
      </c>
      <c r="AE332" s="672" t="str">
        <f t="shared" si="4"/>
        <v/>
      </c>
      <c r="AF332" s="673" t="str">
        <f t="shared" si="4"/>
        <v/>
      </c>
      <c r="AG332" s="672" t="str">
        <f t="shared" si="4"/>
        <v/>
      </c>
      <c r="AH332" s="672" t="str">
        <f t="shared" si="4"/>
        <v/>
      </c>
      <c r="AI332" s="672" t="str">
        <f t="shared" si="4"/>
        <v/>
      </c>
      <c r="AJ332" s="672" t="str">
        <f t="shared" si="4"/>
        <v/>
      </c>
      <c r="AK332" s="672" t="str">
        <f t="shared" si="4"/>
        <v/>
      </c>
      <c r="AL332" s="672" t="str">
        <f t="shared" si="4"/>
        <v/>
      </c>
      <c r="AM332" s="673" t="str">
        <f t="shared" si="4"/>
        <v/>
      </c>
      <c r="AN332" s="672" t="str">
        <f t="shared" si="4"/>
        <v/>
      </c>
      <c r="AO332" s="672" t="str">
        <f t="shared" si="4"/>
        <v/>
      </c>
      <c r="AP332" s="672" t="str">
        <f t="shared" si="4"/>
        <v/>
      </c>
      <c r="AQ332" s="672" t="str">
        <f t="shared" si="4"/>
        <v/>
      </c>
      <c r="AR332" s="672" t="str">
        <f t="shared" si="4"/>
        <v/>
      </c>
      <c r="AS332" s="672" t="str">
        <f t="shared" si="4"/>
        <v/>
      </c>
      <c r="AT332" s="673" t="str">
        <f t="shared" si="4"/>
        <v/>
      </c>
      <c r="AU332" s="672" t="str">
        <f t="shared" si="4"/>
        <v/>
      </c>
      <c r="AV332" s="672" t="str">
        <f t="shared" si="4"/>
        <v/>
      </c>
      <c r="AW332" s="673" t="str">
        <f t="shared" si="4"/>
        <v/>
      </c>
      <c r="AX332" s="1906"/>
      <c r="AY332" s="1907"/>
      <c r="AZ332" s="1907"/>
      <c r="BA332" s="1908"/>
      <c r="BB332" s="1891"/>
      <c r="BC332" s="1892"/>
      <c r="BD332" s="1892"/>
      <c r="BE332" s="1892"/>
      <c r="BF332" s="1893"/>
    </row>
    <row r="333" spans="1:73" ht="13.5" customHeight="1" x14ac:dyDescent="0.2">
      <c r="C333" s="675"/>
      <c r="D333" s="675"/>
      <c r="E333" s="675"/>
      <c r="F333" s="675"/>
      <c r="G333" s="676"/>
      <c r="H333" s="677"/>
      <c r="AF333" s="678"/>
    </row>
    <row r="334" spans="1:73" ht="11.4" customHeight="1" x14ac:dyDescent="0.2">
      <c r="A334" s="679"/>
      <c r="B334" s="679"/>
      <c r="C334" s="679"/>
      <c r="D334" s="679"/>
      <c r="E334" s="679"/>
      <c r="F334" s="679"/>
      <c r="G334" s="679"/>
      <c r="H334" s="680"/>
      <c r="I334" s="680"/>
      <c r="J334" s="680"/>
      <c r="K334" s="680"/>
      <c r="L334" s="680"/>
      <c r="M334" s="680"/>
      <c r="N334" s="680"/>
      <c r="O334" s="680"/>
      <c r="P334" s="680"/>
      <c r="Q334" s="680"/>
      <c r="R334" s="680"/>
      <c r="S334" s="680"/>
      <c r="T334" s="680"/>
      <c r="U334" s="680"/>
      <c r="V334" s="680"/>
      <c r="W334" s="680"/>
      <c r="X334" s="680"/>
      <c r="Y334" s="680"/>
      <c r="Z334" s="680"/>
      <c r="AA334" s="680"/>
      <c r="AB334" s="680"/>
      <c r="AC334" s="680"/>
      <c r="AD334" s="680"/>
      <c r="AE334" s="680"/>
      <c r="AF334" s="680"/>
      <c r="AG334" s="680"/>
      <c r="AH334" s="680"/>
      <c r="AI334" s="680"/>
      <c r="AJ334" s="680"/>
      <c r="AK334" s="680"/>
      <c r="AL334" s="680"/>
      <c r="AM334" s="680"/>
      <c r="AN334" s="680"/>
      <c r="AO334" s="680"/>
      <c r="AP334" s="680"/>
      <c r="AQ334" s="680"/>
      <c r="AR334" s="681"/>
      <c r="AS334" s="681"/>
      <c r="AT334" s="681"/>
      <c r="AU334" s="681"/>
      <c r="AV334" s="681"/>
      <c r="AW334" s="681"/>
      <c r="AX334" s="681"/>
      <c r="AY334" s="681"/>
      <c r="AZ334" s="681"/>
      <c r="BA334" s="681"/>
    </row>
    <row r="335" spans="1:73" ht="20.25" customHeight="1" x14ac:dyDescent="0.25">
      <c r="A335" s="682"/>
      <c r="B335" s="682"/>
      <c r="C335" s="679"/>
      <c r="D335" s="679"/>
      <c r="E335" s="679"/>
      <c r="F335" s="679"/>
      <c r="G335" s="682"/>
      <c r="H335" s="682"/>
      <c r="I335" s="682"/>
      <c r="J335" s="682"/>
      <c r="K335" s="682"/>
      <c r="L335" s="682"/>
      <c r="M335" s="682"/>
      <c r="N335" s="682"/>
      <c r="O335" s="682"/>
      <c r="P335" s="682"/>
      <c r="Q335" s="682"/>
      <c r="R335" s="682"/>
      <c r="S335" s="682"/>
      <c r="T335" s="682"/>
      <c r="U335" s="682"/>
      <c r="V335" s="682"/>
      <c r="W335" s="682"/>
      <c r="X335" s="682"/>
      <c r="Y335" s="682"/>
      <c r="Z335" s="682"/>
      <c r="AA335" s="682"/>
      <c r="AB335" s="682"/>
      <c r="AC335" s="682"/>
      <c r="AD335" s="682"/>
      <c r="AE335" s="682"/>
      <c r="AF335" s="682"/>
      <c r="AG335" s="682"/>
      <c r="AH335" s="682"/>
      <c r="AI335" s="682"/>
      <c r="AJ335" s="682"/>
      <c r="AK335" s="682"/>
      <c r="AL335" s="682"/>
      <c r="AM335" s="682"/>
      <c r="AN335" s="682"/>
      <c r="AO335" s="682"/>
      <c r="AP335" s="682"/>
      <c r="AQ335" s="682"/>
      <c r="AR335" s="683"/>
      <c r="AS335" s="683"/>
      <c r="AT335" s="683"/>
      <c r="AU335" s="683"/>
      <c r="AV335" s="683"/>
      <c r="BN335" s="684"/>
      <c r="BO335" s="685"/>
      <c r="BP335" s="684"/>
      <c r="BQ335" s="684"/>
      <c r="BR335" s="684"/>
      <c r="BS335" s="686"/>
      <c r="BT335" s="687"/>
      <c r="BU335" s="687"/>
    </row>
    <row r="336" spans="1:73" ht="20.25" customHeight="1" x14ac:dyDescent="0.2">
      <c r="A336" s="679"/>
      <c r="B336" s="679"/>
      <c r="C336" s="688"/>
      <c r="D336" s="688"/>
      <c r="E336" s="688"/>
      <c r="F336" s="688"/>
      <c r="G336" s="688"/>
      <c r="H336" s="689"/>
      <c r="I336" s="68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79"/>
      <c r="AL336" s="679"/>
      <c r="AM336" s="679"/>
      <c r="AN336" s="679"/>
      <c r="AO336" s="679"/>
      <c r="AP336" s="679"/>
      <c r="AQ336" s="679"/>
    </row>
    <row r="337" spans="1:43" ht="20.25" customHeight="1" x14ac:dyDescent="0.2">
      <c r="A337" s="679"/>
      <c r="B337" s="679"/>
      <c r="C337" s="688"/>
      <c r="D337" s="688"/>
      <c r="E337" s="688"/>
      <c r="F337" s="688"/>
      <c r="G337" s="688"/>
      <c r="H337" s="689"/>
      <c r="I337" s="689"/>
      <c r="J337" s="679"/>
      <c r="K337" s="679"/>
      <c r="L337" s="679"/>
      <c r="M337" s="679"/>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79"/>
      <c r="AL337" s="679"/>
      <c r="AM337" s="679"/>
      <c r="AN337" s="679"/>
      <c r="AO337" s="679"/>
      <c r="AP337" s="679"/>
      <c r="AQ337" s="679"/>
    </row>
    <row r="338" spans="1:43" ht="20.25" customHeight="1" x14ac:dyDescent="0.2">
      <c r="A338" s="679"/>
      <c r="B338" s="679"/>
      <c r="C338" s="689"/>
      <c r="D338" s="689"/>
      <c r="E338" s="689"/>
      <c r="F338" s="689"/>
      <c r="G338" s="689"/>
      <c r="H338" s="679"/>
      <c r="I338" s="679"/>
      <c r="J338" s="679"/>
      <c r="K338" s="679"/>
      <c r="L338" s="679"/>
      <c r="M338" s="679"/>
      <c r="N338" s="679"/>
      <c r="O338" s="679"/>
      <c r="P338" s="679"/>
      <c r="Q338" s="679"/>
      <c r="R338" s="679"/>
      <c r="S338" s="679"/>
      <c r="T338" s="679"/>
      <c r="U338" s="679"/>
      <c r="V338" s="679"/>
      <c r="W338" s="679"/>
      <c r="X338" s="679"/>
      <c r="Y338" s="679"/>
      <c r="Z338" s="679"/>
      <c r="AA338" s="679"/>
      <c r="AB338" s="679"/>
      <c r="AC338" s="679"/>
      <c r="AD338" s="679"/>
      <c r="AE338" s="679"/>
      <c r="AF338" s="679"/>
      <c r="AG338" s="679"/>
      <c r="AH338" s="679"/>
      <c r="AI338" s="679"/>
      <c r="AJ338" s="679"/>
      <c r="AK338" s="679"/>
      <c r="AL338" s="679"/>
      <c r="AM338" s="679"/>
      <c r="AN338" s="679"/>
      <c r="AO338" s="679"/>
      <c r="AP338" s="679"/>
      <c r="AQ338" s="679"/>
    </row>
    <row r="339" spans="1:43" ht="20.25" customHeight="1" x14ac:dyDescent="0.2">
      <c r="A339" s="679"/>
      <c r="B339" s="679"/>
      <c r="C339" s="689"/>
      <c r="D339" s="689"/>
      <c r="E339" s="689"/>
      <c r="F339" s="689"/>
      <c r="G339" s="689"/>
      <c r="H339" s="679"/>
      <c r="I339" s="679"/>
      <c r="J339" s="679"/>
      <c r="K339" s="679"/>
      <c r="L339" s="679"/>
      <c r="M339" s="679"/>
      <c r="N339" s="679"/>
      <c r="O339" s="679"/>
      <c r="P339" s="679"/>
      <c r="Q339" s="679"/>
      <c r="R339" s="679"/>
      <c r="S339" s="679"/>
      <c r="T339" s="679"/>
      <c r="U339" s="679"/>
      <c r="V339" s="679"/>
      <c r="W339" s="679"/>
      <c r="X339" s="679"/>
      <c r="Y339" s="679"/>
      <c r="Z339" s="679"/>
      <c r="AA339" s="679"/>
      <c r="AB339" s="679"/>
      <c r="AC339" s="679"/>
      <c r="AD339" s="679"/>
      <c r="AE339" s="679"/>
      <c r="AF339" s="679"/>
      <c r="AG339" s="679"/>
      <c r="AH339" s="679"/>
      <c r="AI339" s="679"/>
      <c r="AJ339" s="679"/>
      <c r="AK339" s="679"/>
      <c r="AL339" s="679"/>
      <c r="AM339" s="679"/>
      <c r="AN339" s="679"/>
      <c r="AO339" s="679"/>
      <c r="AP339" s="679"/>
      <c r="AQ339" s="679"/>
    </row>
    <row r="340" spans="1:43" ht="20.25" customHeight="1" x14ac:dyDescent="0.2">
      <c r="A340" s="679"/>
      <c r="B340" s="679"/>
      <c r="C340" s="689"/>
      <c r="D340" s="689"/>
      <c r="E340" s="689"/>
      <c r="F340" s="689"/>
      <c r="G340" s="689"/>
      <c r="H340" s="679"/>
      <c r="I340" s="679"/>
      <c r="J340" s="679"/>
      <c r="K340" s="679"/>
      <c r="L340" s="679"/>
      <c r="M340" s="679"/>
      <c r="N340" s="679"/>
      <c r="O340" s="679"/>
      <c r="P340" s="679"/>
      <c r="Q340" s="679"/>
      <c r="R340" s="679"/>
      <c r="S340" s="679"/>
      <c r="T340" s="679"/>
      <c r="U340" s="679"/>
      <c r="V340" s="679"/>
      <c r="W340" s="679"/>
      <c r="X340" s="679"/>
      <c r="Y340" s="679"/>
      <c r="Z340" s="679"/>
      <c r="AA340" s="679"/>
      <c r="AB340" s="679"/>
      <c r="AC340" s="679"/>
      <c r="AD340" s="679"/>
      <c r="AE340" s="679"/>
      <c r="AF340" s="679"/>
      <c r="AG340" s="679"/>
      <c r="AH340" s="679"/>
      <c r="AI340" s="679"/>
      <c r="AJ340" s="679"/>
      <c r="AK340" s="679"/>
      <c r="AL340" s="679"/>
      <c r="AM340" s="679"/>
      <c r="AN340" s="679"/>
      <c r="AO340" s="679"/>
      <c r="AP340" s="679"/>
      <c r="AQ340" s="679"/>
    </row>
    <row r="341" spans="1:43" ht="20.25" customHeight="1" x14ac:dyDescent="0.2">
      <c r="C341" s="678"/>
      <c r="D341" s="678"/>
      <c r="E341" s="678"/>
      <c r="F341" s="678"/>
      <c r="G341" s="678"/>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'I:\Desktop\変更後\[勤務体制及び勤務形態表.xlsx]プルダウン・リスト'!#REF!</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W42"/>
  <sheetViews>
    <sheetView zoomScale="85" zoomScaleNormal="85" workbookViewId="0"/>
  </sheetViews>
  <sheetFormatPr defaultColWidth="9.81640625" defaultRowHeight="19" x14ac:dyDescent="0.2"/>
  <cols>
    <col min="1" max="1" width="1.7265625" style="699" customWidth="1"/>
    <col min="2" max="2" width="6.08984375" style="698" customWidth="1"/>
    <col min="3" max="3" width="11.54296875" style="698" customWidth="1"/>
    <col min="4" max="4" width="3.7265625" style="698" bestFit="1" customWidth="1"/>
    <col min="5" max="5" width="17" style="699" customWidth="1"/>
    <col min="6" max="6" width="3.7265625" style="699" bestFit="1" customWidth="1"/>
    <col min="7" max="7" width="17" style="699" customWidth="1"/>
    <col min="8" max="8" width="3.7265625" style="699" bestFit="1" customWidth="1"/>
    <col min="9" max="9" width="17" style="698" customWidth="1"/>
    <col min="10" max="10" width="3.7265625" style="699" bestFit="1" customWidth="1"/>
    <col min="11" max="11" width="17" style="699" customWidth="1"/>
    <col min="12" max="12" width="3.7265625" style="699" customWidth="1"/>
    <col min="13" max="13" width="17" style="699" customWidth="1"/>
    <col min="14" max="14" width="3.7265625" style="699" customWidth="1"/>
    <col min="15" max="15" width="17" style="699" customWidth="1"/>
    <col min="16" max="16" width="3.7265625" style="699" customWidth="1"/>
    <col min="17" max="17" width="17" style="699" customWidth="1"/>
    <col min="18" max="18" width="3.7265625" style="699" customWidth="1"/>
    <col min="19" max="19" width="17" style="699" customWidth="1"/>
    <col min="20" max="20" width="3.7265625" style="699" customWidth="1"/>
    <col min="21" max="21" width="17" style="699" customWidth="1"/>
    <col min="22" max="22" width="3.7265625" style="699" customWidth="1"/>
    <col min="23" max="23" width="55.1796875" style="699" customWidth="1"/>
    <col min="24" max="16384" width="9.81640625" style="699"/>
  </cols>
  <sheetData>
    <row r="1" spans="2:23" x14ac:dyDescent="0.2">
      <c r="B1" s="697" t="s">
        <v>1148</v>
      </c>
    </row>
    <row r="2" spans="2:23" x14ac:dyDescent="0.2">
      <c r="B2" s="700" t="s">
        <v>1149</v>
      </c>
      <c r="E2" s="701"/>
      <c r="I2" s="702"/>
    </row>
    <row r="3" spans="2:23" x14ac:dyDescent="0.2">
      <c r="B3" s="702" t="s">
        <v>1150</v>
      </c>
      <c r="E3" s="701" t="s">
        <v>1151</v>
      </c>
      <c r="I3" s="702"/>
    </row>
    <row r="4" spans="2:23" x14ac:dyDescent="0.2">
      <c r="B4" s="700"/>
      <c r="E4" s="1935" t="s">
        <v>1152</v>
      </c>
      <c r="F4" s="1935"/>
      <c r="G4" s="1935"/>
      <c r="H4" s="1935"/>
      <c r="I4" s="1935"/>
      <c r="J4" s="1935"/>
      <c r="K4" s="1935"/>
      <c r="M4" s="1935" t="s">
        <v>1153</v>
      </c>
      <c r="N4" s="1935"/>
      <c r="O4" s="1935"/>
      <c r="Q4" s="1935" t="s">
        <v>1154</v>
      </c>
      <c r="R4" s="1935"/>
      <c r="S4" s="1935"/>
      <c r="T4" s="1935"/>
      <c r="U4" s="1935"/>
      <c r="W4" s="1935" t="s">
        <v>1155</v>
      </c>
    </row>
    <row r="5" spans="2:23" x14ac:dyDescent="0.2">
      <c r="B5" s="698" t="s">
        <v>1122</v>
      </c>
      <c r="C5" s="698" t="s">
        <v>1156</v>
      </c>
      <c r="E5" s="698" t="s">
        <v>1157</v>
      </c>
      <c r="F5" s="698"/>
      <c r="G5" s="698" t="s">
        <v>1158</v>
      </c>
      <c r="I5" s="698" t="s">
        <v>1159</v>
      </c>
      <c r="K5" s="698" t="s">
        <v>1152</v>
      </c>
      <c r="M5" s="698" t="s">
        <v>1160</v>
      </c>
      <c r="O5" s="698" t="s">
        <v>1161</v>
      </c>
      <c r="Q5" s="698" t="s">
        <v>1160</v>
      </c>
      <c r="S5" s="698" t="s">
        <v>1161</v>
      </c>
      <c r="U5" s="698" t="s">
        <v>1152</v>
      </c>
      <c r="W5" s="1935"/>
    </row>
    <row r="6" spans="2:23" x14ac:dyDescent="0.2">
      <c r="B6" s="698">
        <v>1</v>
      </c>
      <c r="C6" s="703" t="s">
        <v>1162</v>
      </c>
      <c r="D6" s="698" t="s">
        <v>1163</v>
      </c>
      <c r="E6" s="704">
        <v>0.375</v>
      </c>
      <c r="F6" s="698" t="s">
        <v>1119</v>
      </c>
      <c r="G6" s="704">
        <v>0.75</v>
      </c>
      <c r="H6" s="699" t="s">
        <v>1164</v>
      </c>
      <c r="I6" s="704">
        <v>4.1666666666666664E-2</v>
      </c>
      <c r="J6" s="699" t="s">
        <v>1101</v>
      </c>
      <c r="K6" s="705">
        <f t="shared" ref="K6:K8" si="0">(G6-E6-I6)*24</f>
        <v>8</v>
      </c>
      <c r="M6" s="704">
        <v>0.39583333333333331</v>
      </c>
      <c r="N6" s="698" t="s">
        <v>1119</v>
      </c>
      <c r="O6" s="704">
        <v>0.6875</v>
      </c>
      <c r="Q6" s="706">
        <f>IF(E6&lt;M6,M6,E6)</f>
        <v>0.39583333333333331</v>
      </c>
      <c r="R6" s="698" t="s">
        <v>1119</v>
      </c>
      <c r="S6" s="706">
        <f t="shared" ref="S6:S8" si="1">IF(G6&gt;O6,O6,G6)</f>
        <v>0.6875</v>
      </c>
      <c r="U6" s="707">
        <f t="shared" ref="U6:U8" si="2">(S6-Q6)*24</f>
        <v>7</v>
      </c>
      <c r="W6" s="708"/>
    </row>
    <row r="7" spans="2:23" x14ac:dyDescent="0.2">
      <c r="B7" s="698">
        <v>2</v>
      </c>
      <c r="C7" s="703" t="s">
        <v>1165</v>
      </c>
      <c r="D7" s="698" t="s">
        <v>1163</v>
      </c>
      <c r="E7" s="704"/>
      <c r="F7" s="698" t="s">
        <v>1119</v>
      </c>
      <c r="G7" s="704"/>
      <c r="H7" s="699" t="s">
        <v>1164</v>
      </c>
      <c r="I7" s="704">
        <v>0</v>
      </c>
      <c r="J7" s="699" t="s">
        <v>1101</v>
      </c>
      <c r="K7" s="705">
        <f t="shared" si="0"/>
        <v>0</v>
      </c>
      <c r="M7" s="704"/>
      <c r="N7" s="698" t="s">
        <v>1119</v>
      </c>
      <c r="O7" s="704"/>
      <c r="Q7" s="706">
        <f t="shared" ref="Q7:Q8" si="3">IF(E7&lt;M7,M7,E7)</f>
        <v>0</v>
      </c>
      <c r="R7" s="698" t="s">
        <v>1119</v>
      </c>
      <c r="S7" s="706">
        <f t="shared" si="1"/>
        <v>0</v>
      </c>
      <c r="U7" s="707">
        <f t="shared" si="2"/>
        <v>0</v>
      </c>
      <c r="W7" s="708"/>
    </row>
    <row r="8" spans="2:23" x14ac:dyDescent="0.2">
      <c r="B8" s="698">
        <v>3</v>
      </c>
      <c r="C8" s="703" t="s">
        <v>1166</v>
      </c>
      <c r="D8" s="698" t="s">
        <v>1163</v>
      </c>
      <c r="E8" s="704"/>
      <c r="F8" s="698" t="s">
        <v>1119</v>
      </c>
      <c r="G8" s="704"/>
      <c r="H8" s="699" t="s">
        <v>1164</v>
      </c>
      <c r="I8" s="704">
        <v>0</v>
      </c>
      <c r="J8" s="699" t="s">
        <v>1101</v>
      </c>
      <c r="K8" s="705">
        <f t="shared" si="0"/>
        <v>0</v>
      </c>
      <c r="M8" s="704"/>
      <c r="N8" s="698" t="s">
        <v>1119</v>
      </c>
      <c r="O8" s="704"/>
      <c r="Q8" s="706">
        <f t="shared" si="3"/>
        <v>0</v>
      </c>
      <c r="R8" s="698" t="s">
        <v>1119</v>
      </c>
      <c r="S8" s="706">
        <f t="shared" si="1"/>
        <v>0</v>
      </c>
      <c r="U8" s="707">
        <f t="shared" si="2"/>
        <v>0</v>
      </c>
      <c r="W8" s="708"/>
    </row>
    <row r="9" spans="2:23" x14ac:dyDescent="0.2">
      <c r="B9" s="698">
        <v>4</v>
      </c>
      <c r="C9" s="703" t="s">
        <v>1167</v>
      </c>
      <c r="D9" s="698" t="s">
        <v>1163</v>
      </c>
      <c r="E9" s="704"/>
      <c r="F9" s="698" t="s">
        <v>1119</v>
      </c>
      <c r="G9" s="704"/>
      <c r="H9" s="699" t="s">
        <v>1164</v>
      </c>
      <c r="I9" s="704">
        <v>0</v>
      </c>
      <c r="J9" s="699" t="s">
        <v>1101</v>
      </c>
      <c r="K9" s="705">
        <f>(G9-E9-I9)*24</f>
        <v>0</v>
      </c>
      <c r="M9" s="704"/>
      <c r="N9" s="698" t="s">
        <v>1119</v>
      </c>
      <c r="O9" s="704"/>
      <c r="Q9" s="706">
        <f>IF(E9&lt;M9,M9,E9)</f>
        <v>0</v>
      </c>
      <c r="R9" s="698" t="s">
        <v>1119</v>
      </c>
      <c r="S9" s="706">
        <f>IF(G9&gt;O9,O9,G9)</f>
        <v>0</v>
      </c>
      <c r="U9" s="707">
        <f>(S9-Q9)*24</f>
        <v>0</v>
      </c>
      <c r="W9" s="708"/>
    </row>
    <row r="10" spans="2:23" x14ac:dyDescent="0.2">
      <c r="B10" s="698">
        <v>5</v>
      </c>
      <c r="C10" s="703" t="s">
        <v>1168</v>
      </c>
      <c r="D10" s="698" t="s">
        <v>1163</v>
      </c>
      <c r="E10" s="704"/>
      <c r="F10" s="698" t="s">
        <v>1119</v>
      </c>
      <c r="G10" s="704"/>
      <c r="H10" s="699" t="s">
        <v>1164</v>
      </c>
      <c r="I10" s="704">
        <v>0</v>
      </c>
      <c r="J10" s="699" t="s">
        <v>1101</v>
      </c>
      <c r="K10" s="705">
        <f>(G10-E10-I10)*24</f>
        <v>0</v>
      </c>
      <c r="M10" s="704"/>
      <c r="N10" s="698" t="s">
        <v>1119</v>
      </c>
      <c r="O10" s="704"/>
      <c r="Q10" s="706">
        <f t="shared" ref="Q10:Q25" si="4">IF(E10&lt;M10,M10,E10)</f>
        <v>0</v>
      </c>
      <c r="R10" s="698" t="s">
        <v>1119</v>
      </c>
      <c r="S10" s="706">
        <f t="shared" ref="S10:S25" si="5">IF(G10&gt;O10,O10,G10)</f>
        <v>0</v>
      </c>
      <c r="U10" s="707">
        <f t="shared" ref="U10:U25" si="6">(S10-Q10)*24</f>
        <v>0</v>
      </c>
      <c r="W10" s="708"/>
    </row>
    <row r="11" spans="2:23" x14ac:dyDescent="0.2">
      <c r="B11" s="698">
        <v>6</v>
      </c>
      <c r="C11" s="703" t="s">
        <v>1169</v>
      </c>
      <c r="D11" s="698" t="s">
        <v>1163</v>
      </c>
      <c r="E11" s="704"/>
      <c r="F11" s="698" t="s">
        <v>1119</v>
      </c>
      <c r="G11" s="704"/>
      <c r="H11" s="699" t="s">
        <v>1164</v>
      </c>
      <c r="I11" s="704">
        <v>0</v>
      </c>
      <c r="J11" s="699" t="s">
        <v>1101</v>
      </c>
      <c r="K11" s="705">
        <f t="shared" ref="K11:K25" si="7">(G11-E11-I11)*24</f>
        <v>0</v>
      </c>
      <c r="M11" s="704"/>
      <c r="N11" s="698" t="s">
        <v>1119</v>
      </c>
      <c r="O11" s="704"/>
      <c r="Q11" s="706">
        <f t="shared" si="4"/>
        <v>0</v>
      </c>
      <c r="R11" s="698" t="s">
        <v>1119</v>
      </c>
      <c r="S11" s="706">
        <f t="shared" si="5"/>
        <v>0</v>
      </c>
      <c r="U11" s="707">
        <f t="shared" si="6"/>
        <v>0</v>
      </c>
      <c r="W11" s="708"/>
    </row>
    <row r="12" spans="2:23" x14ac:dyDescent="0.2">
      <c r="B12" s="698">
        <v>7</v>
      </c>
      <c r="C12" s="703" t="s">
        <v>1170</v>
      </c>
      <c r="D12" s="698" t="s">
        <v>1163</v>
      </c>
      <c r="E12" s="704"/>
      <c r="F12" s="698" t="s">
        <v>1119</v>
      </c>
      <c r="G12" s="704"/>
      <c r="H12" s="699" t="s">
        <v>1164</v>
      </c>
      <c r="I12" s="704">
        <v>0</v>
      </c>
      <c r="J12" s="699" t="s">
        <v>1101</v>
      </c>
      <c r="K12" s="705">
        <f t="shared" si="7"/>
        <v>0</v>
      </c>
      <c r="M12" s="704"/>
      <c r="N12" s="698" t="s">
        <v>1119</v>
      </c>
      <c r="O12" s="704"/>
      <c r="Q12" s="706">
        <f t="shared" si="4"/>
        <v>0</v>
      </c>
      <c r="R12" s="698" t="s">
        <v>1119</v>
      </c>
      <c r="S12" s="706">
        <f t="shared" si="5"/>
        <v>0</v>
      </c>
      <c r="U12" s="707">
        <f t="shared" si="6"/>
        <v>0</v>
      </c>
      <c r="W12" s="708"/>
    </row>
    <row r="13" spans="2:23" x14ac:dyDescent="0.2">
      <c r="B13" s="698">
        <v>8</v>
      </c>
      <c r="C13" s="703" t="s">
        <v>1171</v>
      </c>
      <c r="D13" s="698" t="s">
        <v>1163</v>
      </c>
      <c r="E13" s="704"/>
      <c r="F13" s="698" t="s">
        <v>1119</v>
      </c>
      <c r="G13" s="704"/>
      <c r="H13" s="699" t="s">
        <v>1164</v>
      </c>
      <c r="I13" s="704">
        <v>0</v>
      </c>
      <c r="J13" s="699" t="s">
        <v>1101</v>
      </c>
      <c r="K13" s="705">
        <f t="shared" si="7"/>
        <v>0</v>
      </c>
      <c r="M13" s="704"/>
      <c r="N13" s="698" t="s">
        <v>1119</v>
      </c>
      <c r="O13" s="704"/>
      <c r="Q13" s="706">
        <f t="shared" si="4"/>
        <v>0</v>
      </c>
      <c r="R13" s="698" t="s">
        <v>1119</v>
      </c>
      <c r="S13" s="706">
        <f t="shared" si="5"/>
        <v>0</v>
      </c>
      <c r="U13" s="707">
        <f t="shared" si="6"/>
        <v>0</v>
      </c>
      <c r="W13" s="708"/>
    </row>
    <row r="14" spans="2:23" x14ac:dyDescent="0.2">
      <c r="B14" s="698">
        <v>9</v>
      </c>
      <c r="C14" s="703" t="s">
        <v>1172</v>
      </c>
      <c r="D14" s="698" t="s">
        <v>1163</v>
      </c>
      <c r="E14" s="704"/>
      <c r="F14" s="698" t="s">
        <v>1119</v>
      </c>
      <c r="G14" s="704"/>
      <c r="H14" s="699" t="s">
        <v>1164</v>
      </c>
      <c r="I14" s="704">
        <v>0</v>
      </c>
      <c r="J14" s="699" t="s">
        <v>1101</v>
      </c>
      <c r="K14" s="705">
        <f t="shared" si="7"/>
        <v>0</v>
      </c>
      <c r="M14" s="704"/>
      <c r="N14" s="698" t="s">
        <v>1119</v>
      </c>
      <c r="O14" s="704"/>
      <c r="Q14" s="706">
        <f t="shared" si="4"/>
        <v>0</v>
      </c>
      <c r="R14" s="698" t="s">
        <v>1119</v>
      </c>
      <c r="S14" s="706">
        <f t="shared" si="5"/>
        <v>0</v>
      </c>
      <c r="U14" s="707">
        <f t="shared" si="6"/>
        <v>0</v>
      </c>
      <c r="W14" s="708"/>
    </row>
    <row r="15" spans="2:23" x14ac:dyDescent="0.2">
      <c r="B15" s="698">
        <v>10</v>
      </c>
      <c r="C15" s="703" t="s">
        <v>1173</v>
      </c>
      <c r="D15" s="698" t="s">
        <v>1163</v>
      </c>
      <c r="E15" s="704"/>
      <c r="F15" s="698" t="s">
        <v>1119</v>
      </c>
      <c r="G15" s="704"/>
      <c r="H15" s="699" t="s">
        <v>1164</v>
      </c>
      <c r="I15" s="704">
        <v>0</v>
      </c>
      <c r="J15" s="699" t="s">
        <v>1101</v>
      </c>
      <c r="K15" s="705">
        <f t="shared" si="7"/>
        <v>0</v>
      </c>
      <c r="M15" s="704"/>
      <c r="N15" s="698" t="s">
        <v>1119</v>
      </c>
      <c r="O15" s="704"/>
      <c r="Q15" s="706">
        <f t="shared" si="4"/>
        <v>0</v>
      </c>
      <c r="R15" s="698" t="s">
        <v>1119</v>
      </c>
      <c r="S15" s="706">
        <f>IF(G15&gt;O15,O15,G15)</f>
        <v>0</v>
      </c>
      <c r="U15" s="707">
        <f t="shared" si="6"/>
        <v>0</v>
      </c>
      <c r="W15" s="708"/>
    </row>
    <row r="16" spans="2:23" x14ac:dyDescent="0.2">
      <c r="B16" s="698">
        <v>11</v>
      </c>
      <c r="C16" s="703" t="s">
        <v>1174</v>
      </c>
      <c r="D16" s="698" t="s">
        <v>1163</v>
      </c>
      <c r="E16" s="704"/>
      <c r="F16" s="698" t="s">
        <v>1119</v>
      </c>
      <c r="G16" s="704"/>
      <c r="H16" s="699" t="s">
        <v>1164</v>
      </c>
      <c r="I16" s="704">
        <v>0</v>
      </c>
      <c r="J16" s="699" t="s">
        <v>1101</v>
      </c>
      <c r="K16" s="705">
        <f t="shared" si="7"/>
        <v>0</v>
      </c>
      <c r="M16" s="704"/>
      <c r="N16" s="698" t="s">
        <v>1119</v>
      </c>
      <c r="O16" s="704"/>
      <c r="Q16" s="706">
        <f t="shared" si="4"/>
        <v>0</v>
      </c>
      <c r="R16" s="698" t="s">
        <v>1119</v>
      </c>
      <c r="S16" s="706">
        <f t="shared" si="5"/>
        <v>0</v>
      </c>
      <c r="U16" s="707">
        <f t="shared" si="6"/>
        <v>0</v>
      </c>
      <c r="W16" s="708"/>
    </row>
    <row r="17" spans="2:23" x14ac:dyDescent="0.2">
      <c r="B17" s="698">
        <v>12</v>
      </c>
      <c r="C17" s="703" t="s">
        <v>1175</v>
      </c>
      <c r="D17" s="698" t="s">
        <v>1163</v>
      </c>
      <c r="E17" s="704"/>
      <c r="F17" s="698" t="s">
        <v>1119</v>
      </c>
      <c r="G17" s="704"/>
      <c r="H17" s="699" t="s">
        <v>1164</v>
      </c>
      <c r="I17" s="704">
        <v>0</v>
      </c>
      <c r="J17" s="699" t="s">
        <v>1101</v>
      </c>
      <c r="K17" s="705">
        <f t="shared" si="7"/>
        <v>0</v>
      </c>
      <c r="M17" s="704"/>
      <c r="N17" s="698" t="s">
        <v>1119</v>
      </c>
      <c r="O17" s="704"/>
      <c r="Q17" s="706">
        <f t="shared" si="4"/>
        <v>0</v>
      </c>
      <c r="R17" s="698" t="s">
        <v>1119</v>
      </c>
      <c r="S17" s="706">
        <f t="shared" si="5"/>
        <v>0</v>
      </c>
      <c r="U17" s="707">
        <f t="shared" si="6"/>
        <v>0</v>
      </c>
      <c r="W17" s="708"/>
    </row>
    <row r="18" spans="2:23" x14ac:dyDescent="0.2">
      <c r="B18" s="698">
        <v>13</v>
      </c>
      <c r="C18" s="703" t="s">
        <v>1176</v>
      </c>
      <c r="D18" s="698" t="s">
        <v>1163</v>
      </c>
      <c r="E18" s="704"/>
      <c r="F18" s="698" t="s">
        <v>1119</v>
      </c>
      <c r="G18" s="704"/>
      <c r="H18" s="699" t="s">
        <v>1164</v>
      </c>
      <c r="I18" s="704">
        <v>0</v>
      </c>
      <c r="J18" s="699" t="s">
        <v>1101</v>
      </c>
      <c r="K18" s="705">
        <f t="shared" si="7"/>
        <v>0</v>
      </c>
      <c r="M18" s="704"/>
      <c r="N18" s="698" t="s">
        <v>1119</v>
      </c>
      <c r="O18" s="704"/>
      <c r="Q18" s="706">
        <f t="shared" si="4"/>
        <v>0</v>
      </c>
      <c r="R18" s="698" t="s">
        <v>1119</v>
      </c>
      <c r="S18" s="706">
        <f t="shared" si="5"/>
        <v>0</v>
      </c>
      <c r="U18" s="707">
        <f t="shared" si="6"/>
        <v>0</v>
      </c>
      <c r="W18" s="708"/>
    </row>
    <row r="19" spans="2:23" x14ac:dyDescent="0.2">
      <c r="B19" s="698">
        <v>14</v>
      </c>
      <c r="C19" s="703" t="s">
        <v>1177</v>
      </c>
      <c r="D19" s="698" t="s">
        <v>1163</v>
      </c>
      <c r="E19" s="704"/>
      <c r="F19" s="698" t="s">
        <v>1119</v>
      </c>
      <c r="G19" s="704"/>
      <c r="H19" s="699" t="s">
        <v>1164</v>
      </c>
      <c r="I19" s="704">
        <v>0</v>
      </c>
      <c r="J19" s="699" t="s">
        <v>1101</v>
      </c>
      <c r="K19" s="705">
        <f t="shared" si="7"/>
        <v>0</v>
      </c>
      <c r="M19" s="704"/>
      <c r="N19" s="698" t="s">
        <v>1119</v>
      </c>
      <c r="O19" s="704"/>
      <c r="Q19" s="706">
        <f t="shared" si="4"/>
        <v>0</v>
      </c>
      <c r="R19" s="698" t="s">
        <v>1119</v>
      </c>
      <c r="S19" s="706">
        <f t="shared" si="5"/>
        <v>0</v>
      </c>
      <c r="U19" s="707">
        <f t="shared" si="6"/>
        <v>0</v>
      </c>
      <c r="W19" s="708"/>
    </row>
    <row r="20" spans="2:23" x14ac:dyDescent="0.2">
      <c r="B20" s="698">
        <v>15</v>
      </c>
      <c r="C20" s="703" t="s">
        <v>1178</v>
      </c>
      <c r="D20" s="698" t="s">
        <v>1163</v>
      </c>
      <c r="E20" s="704"/>
      <c r="F20" s="698" t="s">
        <v>1119</v>
      </c>
      <c r="G20" s="704"/>
      <c r="H20" s="699" t="s">
        <v>1164</v>
      </c>
      <c r="I20" s="704">
        <v>0</v>
      </c>
      <c r="J20" s="699" t="s">
        <v>1101</v>
      </c>
      <c r="K20" s="709">
        <f t="shared" si="7"/>
        <v>0</v>
      </c>
      <c r="M20" s="704"/>
      <c r="N20" s="698" t="s">
        <v>1119</v>
      </c>
      <c r="O20" s="704"/>
      <c r="Q20" s="706">
        <f t="shared" si="4"/>
        <v>0</v>
      </c>
      <c r="R20" s="698" t="s">
        <v>1119</v>
      </c>
      <c r="S20" s="706">
        <f t="shared" si="5"/>
        <v>0</v>
      </c>
      <c r="U20" s="707">
        <f t="shared" si="6"/>
        <v>0</v>
      </c>
      <c r="W20" s="708"/>
    </row>
    <row r="21" spans="2:23" x14ac:dyDescent="0.2">
      <c r="B21" s="698">
        <v>16</v>
      </c>
      <c r="C21" s="703" t="s">
        <v>1179</v>
      </c>
      <c r="D21" s="698" t="s">
        <v>1163</v>
      </c>
      <c r="E21" s="704"/>
      <c r="F21" s="698" t="s">
        <v>1119</v>
      </c>
      <c r="G21" s="704"/>
      <c r="H21" s="699" t="s">
        <v>1164</v>
      </c>
      <c r="I21" s="704">
        <v>0</v>
      </c>
      <c r="J21" s="699" t="s">
        <v>1101</v>
      </c>
      <c r="K21" s="705">
        <f t="shared" si="7"/>
        <v>0</v>
      </c>
      <c r="M21" s="704"/>
      <c r="N21" s="698" t="s">
        <v>1119</v>
      </c>
      <c r="O21" s="704"/>
      <c r="Q21" s="706">
        <f t="shared" si="4"/>
        <v>0</v>
      </c>
      <c r="R21" s="698" t="s">
        <v>1119</v>
      </c>
      <c r="S21" s="706">
        <f t="shared" si="5"/>
        <v>0</v>
      </c>
      <c r="U21" s="707">
        <f t="shared" si="6"/>
        <v>0</v>
      </c>
      <c r="W21" s="708"/>
    </row>
    <row r="22" spans="2:23" x14ac:dyDescent="0.2">
      <c r="B22" s="698">
        <v>17</v>
      </c>
      <c r="C22" s="703" t="s">
        <v>1180</v>
      </c>
      <c r="D22" s="698" t="s">
        <v>1163</v>
      </c>
      <c r="E22" s="704"/>
      <c r="F22" s="698" t="s">
        <v>1119</v>
      </c>
      <c r="G22" s="704"/>
      <c r="H22" s="699" t="s">
        <v>1164</v>
      </c>
      <c r="I22" s="704">
        <v>0</v>
      </c>
      <c r="J22" s="699" t="s">
        <v>1101</v>
      </c>
      <c r="K22" s="705">
        <f t="shared" si="7"/>
        <v>0</v>
      </c>
      <c r="M22" s="704"/>
      <c r="N22" s="698" t="s">
        <v>1119</v>
      </c>
      <c r="O22" s="704"/>
      <c r="Q22" s="706">
        <f t="shared" si="4"/>
        <v>0</v>
      </c>
      <c r="R22" s="698" t="s">
        <v>1119</v>
      </c>
      <c r="S22" s="706">
        <f t="shared" si="5"/>
        <v>0</v>
      </c>
      <c r="U22" s="707">
        <f t="shared" si="6"/>
        <v>0</v>
      </c>
      <c r="W22" s="708"/>
    </row>
    <row r="23" spans="2:23" x14ac:dyDescent="0.2">
      <c r="B23" s="698">
        <v>18</v>
      </c>
      <c r="C23" s="703" t="s">
        <v>1181</v>
      </c>
      <c r="D23" s="698" t="s">
        <v>1163</v>
      </c>
      <c r="E23" s="704"/>
      <c r="F23" s="698" t="s">
        <v>1119</v>
      </c>
      <c r="G23" s="704"/>
      <c r="H23" s="699" t="s">
        <v>1164</v>
      </c>
      <c r="I23" s="704">
        <v>0</v>
      </c>
      <c r="J23" s="699" t="s">
        <v>1101</v>
      </c>
      <c r="K23" s="705">
        <f t="shared" si="7"/>
        <v>0</v>
      </c>
      <c r="M23" s="704"/>
      <c r="N23" s="698" t="s">
        <v>1119</v>
      </c>
      <c r="O23" s="704"/>
      <c r="Q23" s="706">
        <f t="shared" si="4"/>
        <v>0</v>
      </c>
      <c r="R23" s="698" t="s">
        <v>1119</v>
      </c>
      <c r="S23" s="706">
        <f t="shared" si="5"/>
        <v>0</v>
      </c>
      <c r="U23" s="707">
        <f t="shared" si="6"/>
        <v>0</v>
      </c>
      <c r="W23" s="708"/>
    </row>
    <row r="24" spans="2:23" x14ac:dyDescent="0.2">
      <c r="B24" s="698">
        <v>19</v>
      </c>
      <c r="C24" s="703" t="s">
        <v>1182</v>
      </c>
      <c r="D24" s="698" t="s">
        <v>1163</v>
      </c>
      <c r="E24" s="704"/>
      <c r="F24" s="698" t="s">
        <v>1119</v>
      </c>
      <c r="G24" s="704"/>
      <c r="H24" s="699" t="s">
        <v>1164</v>
      </c>
      <c r="I24" s="704">
        <v>0</v>
      </c>
      <c r="J24" s="699" t="s">
        <v>1101</v>
      </c>
      <c r="K24" s="705">
        <f t="shared" si="7"/>
        <v>0</v>
      </c>
      <c r="M24" s="704"/>
      <c r="N24" s="698" t="s">
        <v>1119</v>
      </c>
      <c r="O24" s="704"/>
      <c r="Q24" s="706">
        <f t="shared" si="4"/>
        <v>0</v>
      </c>
      <c r="R24" s="698" t="s">
        <v>1119</v>
      </c>
      <c r="S24" s="706">
        <f t="shared" si="5"/>
        <v>0</v>
      </c>
      <c r="U24" s="707">
        <f t="shared" si="6"/>
        <v>0</v>
      </c>
      <c r="W24" s="708"/>
    </row>
    <row r="25" spans="2:23" x14ac:dyDescent="0.2">
      <c r="B25" s="698">
        <v>20</v>
      </c>
      <c r="C25" s="703" t="s">
        <v>1183</v>
      </c>
      <c r="D25" s="698" t="s">
        <v>1163</v>
      </c>
      <c r="E25" s="704"/>
      <c r="F25" s="698" t="s">
        <v>1119</v>
      </c>
      <c r="G25" s="704"/>
      <c r="H25" s="699" t="s">
        <v>1164</v>
      </c>
      <c r="I25" s="704">
        <v>0</v>
      </c>
      <c r="J25" s="699" t="s">
        <v>1101</v>
      </c>
      <c r="K25" s="705">
        <f t="shared" si="7"/>
        <v>0</v>
      </c>
      <c r="M25" s="704"/>
      <c r="N25" s="698" t="s">
        <v>1119</v>
      </c>
      <c r="O25" s="704"/>
      <c r="Q25" s="706">
        <f t="shared" si="4"/>
        <v>0</v>
      </c>
      <c r="R25" s="698" t="s">
        <v>1119</v>
      </c>
      <c r="S25" s="706">
        <f t="shared" si="5"/>
        <v>0</v>
      </c>
      <c r="U25" s="707">
        <f t="shared" si="6"/>
        <v>0</v>
      </c>
      <c r="W25" s="708"/>
    </row>
    <row r="26" spans="2:23" x14ac:dyDescent="0.2">
      <c r="B26" s="698">
        <v>21</v>
      </c>
      <c r="C26" s="703" t="s">
        <v>1184</v>
      </c>
      <c r="D26" s="698" t="s">
        <v>1163</v>
      </c>
      <c r="E26" s="710"/>
      <c r="F26" s="698" t="s">
        <v>1119</v>
      </c>
      <c r="G26" s="710"/>
      <c r="H26" s="699" t="s">
        <v>1164</v>
      </c>
      <c r="I26" s="710"/>
      <c r="J26" s="699" t="s">
        <v>1101</v>
      </c>
      <c r="K26" s="703">
        <v>1</v>
      </c>
      <c r="M26" s="705"/>
      <c r="N26" s="698" t="s">
        <v>1119</v>
      </c>
      <c r="O26" s="705"/>
      <c r="Q26" s="705"/>
      <c r="R26" s="698" t="s">
        <v>1119</v>
      </c>
      <c r="S26" s="705"/>
      <c r="U26" s="703">
        <v>1</v>
      </c>
      <c r="W26" s="708"/>
    </row>
    <row r="27" spans="2:23" x14ac:dyDescent="0.2">
      <c r="B27" s="698">
        <v>22</v>
      </c>
      <c r="C27" s="703" t="s">
        <v>1185</v>
      </c>
      <c r="D27" s="698" t="s">
        <v>1163</v>
      </c>
      <c r="E27" s="710"/>
      <c r="F27" s="698" t="s">
        <v>1119</v>
      </c>
      <c r="G27" s="710"/>
      <c r="H27" s="699" t="s">
        <v>1164</v>
      </c>
      <c r="I27" s="710"/>
      <c r="J27" s="699" t="s">
        <v>1101</v>
      </c>
      <c r="K27" s="703">
        <v>2</v>
      </c>
      <c r="M27" s="705"/>
      <c r="N27" s="698" t="s">
        <v>1119</v>
      </c>
      <c r="O27" s="705"/>
      <c r="Q27" s="705"/>
      <c r="R27" s="698" t="s">
        <v>1119</v>
      </c>
      <c r="S27" s="705"/>
      <c r="U27" s="703">
        <v>2</v>
      </c>
      <c r="W27" s="708"/>
    </row>
    <row r="28" spans="2:23" x14ac:dyDescent="0.2">
      <c r="B28" s="698">
        <v>23</v>
      </c>
      <c r="C28" s="703" t="s">
        <v>1186</v>
      </c>
      <c r="D28" s="698" t="s">
        <v>1163</v>
      </c>
      <c r="E28" s="710"/>
      <c r="F28" s="698" t="s">
        <v>1119</v>
      </c>
      <c r="G28" s="710"/>
      <c r="H28" s="699" t="s">
        <v>1164</v>
      </c>
      <c r="I28" s="710"/>
      <c r="J28" s="699" t="s">
        <v>1101</v>
      </c>
      <c r="K28" s="703">
        <v>3</v>
      </c>
      <c r="M28" s="705"/>
      <c r="N28" s="698" t="s">
        <v>1119</v>
      </c>
      <c r="O28" s="705"/>
      <c r="Q28" s="705"/>
      <c r="R28" s="698" t="s">
        <v>1119</v>
      </c>
      <c r="S28" s="705"/>
      <c r="U28" s="703">
        <v>3</v>
      </c>
      <c r="W28" s="708"/>
    </row>
    <row r="29" spans="2:23" x14ac:dyDescent="0.2">
      <c r="B29" s="698">
        <v>24</v>
      </c>
      <c r="C29" s="703" t="s">
        <v>1187</v>
      </c>
      <c r="D29" s="698" t="s">
        <v>1163</v>
      </c>
      <c r="E29" s="710"/>
      <c r="F29" s="698" t="s">
        <v>1119</v>
      </c>
      <c r="G29" s="710"/>
      <c r="H29" s="699" t="s">
        <v>1164</v>
      </c>
      <c r="I29" s="710"/>
      <c r="J29" s="699" t="s">
        <v>1101</v>
      </c>
      <c r="K29" s="703">
        <v>4</v>
      </c>
      <c r="M29" s="705"/>
      <c r="N29" s="698" t="s">
        <v>1119</v>
      </c>
      <c r="O29" s="705"/>
      <c r="Q29" s="705"/>
      <c r="R29" s="698" t="s">
        <v>1119</v>
      </c>
      <c r="S29" s="705"/>
      <c r="U29" s="703">
        <v>4</v>
      </c>
      <c r="W29" s="708"/>
    </row>
    <row r="30" spans="2:23" x14ac:dyDescent="0.2">
      <c r="B30" s="698">
        <v>25</v>
      </c>
      <c r="C30" s="703" t="s">
        <v>1188</v>
      </c>
      <c r="D30" s="698" t="s">
        <v>1163</v>
      </c>
      <c r="E30" s="710"/>
      <c r="F30" s="698" t="s">
        <v>1119</v>
      </c>
      <c r="G30" s="710"/>
      <c r="H30" s="699" t="s">
        <v>1164</v>
      </c>
      <c r="I30" s="710"/>
      <c r="J30" s="699" t="s">
        <v>1101</v>
      </c>
      <c r="K30" s="703">
        <v>4</v>
      </c>
      <c r="M30" s="705"/>
      <c r="N30" s="698" t="s">
        <v>1119</v>
      </c>
      <c r="O30" s="705"/>
      <c r="Q30" s="705"/>
      <c r="R30" s="698" t="s">
        <v>1119</v>
      </c>
      <c r="S30" s="705"/>
      <c r="U30" s="703">
        <v>3</v>
      </c>
      <c r="W30" s="708"/>
    </row>
    <row r="31" spans="2:23" x14ac:dyDescent="0.2">
      <c r="B31" s="698">
        <v>26</v>
      </c>
      <c r="C31" s="703" t="s">
        <v>1189</v>
      </c>
      <c r="D31" s="698" t="s">
        <v>1163</v>
      </c>
      <c r="E31" s="710"/>
      <c r="F31" s="698" t="s">
        <v>1119</v>
      </c>
      <c r="G31" s="710"/>
      <c r="H31" s="699" t="s">
        <v>1164</v>
      </c>
      <c r="I31" s="710"/>
      <c r="J31" s="699" t="s">
        <v>1101</v>
      </c>
      <c r="K31" s="703">
        <v>5</v>
      </c>
      <c r="M31" s="705"/>
      <c r="N31" s="698" t="s">
        <v>1119</v>
      </c>
      <c r="O31" s="705"/>
      <c r="Q31" s="705"/>
      <c r="R31" s="698" t="s">
        <v>1119</v>
      </c>
      <c r="S31" s="705"/>
      <c r="U31" s="703">
        <v>5</v>
      </c>
      <c r="W31" s="708"/>
    </row>
    <row r="32" spans="2:23" x14ac:dyDescent="0.2">
      <c r="B32" s="698">
        <v>27</v>
      </c>
      <c r="C32" s="703" t="s">
        <v>1190</v>
      </c>
      <c r="D32" s="698" t="s">
        <v>1163</v>
      </c>
      <c r="E32" s="710"/>
      <c r="F32" s="698" t="s">
        <v>1119</v>
      </c>
      <c r="G32" s="710"/>
      <c r="H32" s="699" t="s">
        <v>1164</v>
      </c>
      <c r="I32" s="710"/>
      <c r="J32" s="699" t="s">
        <v>1101</v>
      </c>
      <c r="K32" s="703">
        <v>0</v>
      </c>
      <c r="M32" s="705"/>
      <c r="N32" s="698" t="s">
        <v>1119</v>
      </c>
      <c r="O32" s="705"/>
      <c r="Q32" s="705"/>
      <c r="R32" s="698" t="s">
        <v>1119</v>
      </c>
      <c r="S32" s="705"/>
      <c r="U32" s="703">
        <v>0</v>
      </c>
      <c r="W32" s="708" t="s">
        <v>1191</v>
      </c>
    </row>
    <row r="33" spans="2:23" x14ac:dyDescent="0.2">
      <c r="B33" s="698">
        <v>28</v>
      </c>
      <c r="C33" s="703" t="s">
        <v>1192</v>
      </c>
      <c r="D33" s="698" t="s">
        <v>1163</v>
      </c>
      <c r="E33" s="710"/>
      <c r="F33" s="698" t="s">
        <v>1119</v>
      </c>
      <c r="G33" s="710"/>
      <c r="H33" s="699" t="s">
        <v>1164</v>
      </c>
      <c r="I33" s="710"/>
      <c r="J33" s="699" t="s">
        <v>1101</v>
      </c>
      <c r="K33" s="703"/>
      <c r="M33" s="705"/>
      <c r="N33" s="698" t="s">
        <v>1119</v>
      </c>
      <c r="O33" s="705"/>
      <c r="Q33" s="705"/>
      <c r="R33" s="698" t="s">
        <v>1119</v>
      </c>
      <c r="S33" s="705"/>
      <c r="U33" s="703"/>
      <c r="W33" s="708"/>
    </row>
    <row r="34" spans="2:23" x14ac:dyDescent="0.2">
      <c r="B34" s="698">
        <v>29</v>
      </c>
      <c r="C34" s="703" t="s">
        <v>1192</v>
      </c>
      <c r="D34" s="698" t="s">
        <v>1163</v>
      </c>
      <c r="E34" s="710"/>
      <c r="F34" s="698" t="s">
        <v>1119</v>
      </c>
      <c r="G34" s="710"/>
      <c r="H34" s="699" t="s">
        <v>1164</v>
      </c>
      <c r="I34" s="710"/>
      <c r="J34" s="699" t="s">
        <v>1101</v>
      </c>
      <c r="K34" s="703"/>
      <c r="M34" s="705"/>
      <c r="N34" s="698" t="s">
        <v>1119</v>
      </c>
      <c r="O34" s="705"/>
      <c r="Q34" s="705"/>
      <c r="R34" s="698" t="s">
        <v>1119</v>
      </c>
      <c r="S34" s="705"/>
      <c r="U34" s="703"/>
      <c r="W34" s="708"/>
    </row>
    <row r="35" spans="2:23" x14ac:dyDescent="0.2">
      <c r="B35" s="698">
        <v>30</v>
      </c>
      <c r="C35" s="703" t="s">
        <v>1192</v>
      </c>
      <c r="D35" s="698" t="s">
        <v>1163</v>
      </c>
      <c r="E35" s="710"/>
      <c r="F35" s="698" t="s">
        <v>1119</v>
      </c>
      <c r="G35" s="710"/>
      <c r="H35" s="699" t="s">
        <v>1164</v>
      </c>
      <c r="I35" s="710"/>
      <c r="J35" s="699" t="s">
        <v>1101</v>
      </c>
      <c r="K35" s="703"/>
      <c r="M35" s="705"/>
      <c r="N35" s="698" t="s">
        <v>1119</v>
      </c>
      <c r="O35" s="705"/>
      <c r="Q35" s="705"/>
      <c r="R35" s="698" t="s">
        <v>1119</v>
      </c>
      <c r="S35" s="705"/>
      <c r="U35" s="703"/>
      <c r="W35" s="708"/>
    </row>
    <row r="36" spans="2:23" x14ac:dyDescent="0.2">
      <c r="C36" s="711"/>
    </row>
    <row r="37" spans="2:23" x14ac:dyDescent="0.2">
      <c r="C37" s="712" t="s">
        <v>1193</v>
      </c>
    </row>
    <row r="38" spans="2:23" x14ac:dyDescent="0.2">
      <c r="C38" s="712" t="s">
        <v>1194</v>
      </c>
    </row>
    <row r="39" spans="2:23" x14ac:dyDescent="0.2">
      <c r="C39" s="712" t="s">
        <v>1195</v>
      </c>
    </row>
    <row r="40" spans="2:23" x14ac:dyDescent="0.2">
      <c r="C40" s="712" t="s">
        <v>1196</v>
      </c>
    </row>
    <row r="41" spans="2:23" x14ac:dyDescent="0.2">
      <c r="C41" s="700" t="s">
        <v>1197</v>
      </c>
    </row>
    <row r="42" spans="2:23" x14ac:dyDescent="0.2">
      <c r="C42" s="700" t="s">
        <v>1198</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S74"/>
  <sheetViews>
    <sheetView zoomScale="85" zoomScaleNormal="85" workbookViewId="0"/>
  </sheetViews>
  <sheetFormatPr defaultColWidth="9.81640625" defaultRowHeight="13" x14ac:dyDescent="0.2"/>
  <cols>
    <col min="1" max="1" width="2.08984375" style="713" customWidth="1"/>
    <col min="2" max="3" width="9.81640625" style="713"/>
    <col min="4" max="4" width="49.7265625" style="713" customWidth="1"/>
    <col min="5" max="16384" width="9.81640625" style="713"/>
  </cols>
  <sheetData>
    <row r="1" spans="2:11" ht="14" x14ac:dyDescent="0.2">
      <c r="B1" s="713" t="s">
        <v>1199</v>
      </c>
      <c r="D1" s="714"/>
      <c r="E1" s="714"/>
      <c r="F1" s="714"/>
    </row>
    <row r="2" spans="2:11" s="644" customFormat="1" ht="20.25" customHeight="1" x14ac:dyDescent="0.2">
      <c r="B2" s="715" t="s">
        <v>1200</v>
      </c>
      <c r="C2" s="715"/>
      <c r="D2" s="714"/>
      <c r="E2" s="714"/>
      <c r="F2" s="714"/>
    </row>
    <row r="3" spans="2:11" s="644" customFormat="1" ht="20.25" customHeight="1" x14ac:dyDescent="0.2">
      <c r="B3" s="715"/>
      <c r="C3" s="715"/>
      <c r="D3" s="714"/>
      <c r="E3" s="714"/>
      <c r="F3" s="714"/>
    </row>
    <row r="4" spans="2:11" s="717" customFormat="1" ht="20.25" customHeight="1" x14ac:dyDescent="0.2">
      <c r="B4" s="716"/>
      <c r="C4" s="714" t="s">
        <v>1201</v>
      </c>
      <c r="D4" s="714"/>
      <c r="F4" s="1936" t="s">
        <v>1202</v>
      </c>
      <c r="G4" s="1936"/>
      <c r="H4" s="1936"/>
      <c r="I4" s="1936"/>
      <c r="J4" s="1936"/>
      <c r="K4" s="1936"/>
    </row>
    <row r="5" spans="2:11" s="717" customFormat="1" ht="20.25" customHeight="1" x14ac:dyDescent="0.2">
      <c r="B5" s="718"/>
      <c r="C5" s="714" t="s">
        <v>1203</v>
      </c>
      <c r="D5" s="714"/>
      <c r="F5" s="1936"/>
      <c r="G5" s="1936"/>
      <c r="H5" s="1936"/>
      <c r="I5" s="1936"/>
      <c r="J5" s="1936"/>
      <c r="K5" s="1936"/>
    </row>
    <row r="6" spans="2:11" s="644" customFormat="1" ht="20.25" customHeight="1" x14ac:dyDescent="0.2">
      <c r="B6" s="719" t="s">
        <v>1204</v>
      </c>
      <c r="C6" s="714"/>
      <c r="D6" s="714"/>
      <c r="E6" s="720"/>
      <c r="F6" s="721"/>
    </row>
    <row r="7" spans="2:11" s="644" customFormat="1" ht="20.25" customHeight="1" x14ac:dyDescent="0.2">
      <c r="B7" s="715"/>
      <c r="C7" s="715"/>
      <c r="D7" s="714"/>
      <c r="E7" s="720"/>
      <c r="F7" s="721"/>
    </row>
    <row r="8" spans="2:11" s="644" customFormat="1" ht="20.25" customHeight="1" x14ac:dyDescent="0.2">
      <c r="B8" s="714" t="s">
        <v>1205</v>
      </c>
      <c r="C8" s="715"/>
      <c r="D8" s="714"/>
      <c r="E8" s="720"/>
      <c r="F8" s="721"/>
    </row>
    <row r="9" spans="2:11" s="644" customFormat="1" ht="20.25" customHeight="1" x14ac:dyDescent="0.2">
      <c r="B9" s="715"/>
      <c r="C9" s="715"/>
      <c r="D9" s="714"/>
      <c r="E9" s="714"/>
      <c r="F9" s="714"/>
    </row>
    <row r="10" spans="2:11" s="644" customFormat="1" ht="20.25" customHeight="1" x14ac:dyDescent="0.2">
      <c r="B10" s="714" t="s">
        <v>1206</v>
      </c>
      <c r="C10" s="715"/>
      <c r="D10" s="714"/>
      <c r="E10" s="714"/>
      <c r="F10" s="714"/>
    </row>
    <row r="11" spans="2:11" s="644" customFormat="1" ht="20.25" customHeight="1" x14ac:dyDescent="0.2">
      <c r="B11" s="714"/>
      <c r="C11" s="715"/>
      <c r="D11" s="714"/>
      <c r="E11" s="714"/>
      <c r="F11" s="714"/>
    </row>
    <row r="12" spans="2:11" s="644" customFormat="1" ht="20.25" customHeight="1" x14ac:dyDescent="0.2">
      <c r="B12" s="714" t="s">
        <v>1207</v>
      </c>
      <c r="C12" s="715"/>
      <c r="D12" s="714"/>
    </row>
    <row r="13" spans="2:11" s="644" customFormat="1" ht="20.25" customHeight="1" x14ac:dyDescent="0.2">
      <c r="B13" s="714"/>
      <c r="C13" s="715"/>
      <c r="D13" s="714"/>
    </row>
    <row r="14" spans="2:11" s="644" customFormat="1" ht="20.25" customHeight="1" x14ac:dyDescent="0.2">
      <c r="B14" s="714" t="s">
        <v>1208</v>
      </c>
      <c r="C14" s="715"/>
      <c r="D14" s="714"/>
    </row>
    <row r="15" spans="2:11" s="644" customFormat="1" ht="20.25" customHeight="1" x14ac:dyDescent="0.2">
      <c r="B15" s="714"/>
      <c r="C15" s="715"/>
      <c r="D15" s="714"/>
    </row>
    <row r="16" spans="2:11" s="644" customFormat="1" ht="20.25" customHeight="1" x14ac:dyDescent="0.2">
      <c r="B16" s="714" t="s">
        <v>1209</v>
      </c>
      <c r="C16" s="715"/>
      <c r="D16" s="714"/>
    </row>
    <row r="17" spans="2:25" s="644" customFormat="1" ht="20.25" customHeight="1" x14ac:dyDescent="0.2">
      <c r="B17" s="715"/>
      <c r="C17" s="715"/>
      <c r="D17" s="714"/>
    </row>
    <row r="18" spans="2:25" s="644" customFormat="1" ht="20.25" customHeight="1" x14ac:dyDescent="0.2">
      <c r="B18" s="714" t="s">
        <v>1210</v>
      </c>
      <c r="C18" s="715"/>
      <c r="D18" s="714"/>
    </row>
    <row r="19" spans="2:25" s="644" customFormat="1" ht="20.25" customHeight="1" x14ac:dyDescent="0.2">
      <c r="B19" s="715"/>
      <c r="C19" s="715"/>
      <c r="D19" s="714"/>
    </row>
    <row r="20" spans="2:25" s="644" customFormat="1" ht="17.25" customHeight="1" x14ac:dyDescent="0.2">
      <c r="B20" s="714" t="s">
        <v>1211</v>
      </c>
      <c r="C20" s="714"/>
      <c r="D20" s="714"/>
    </row>
    <row r="21" spans="2:25" s="644" customFormat="1" ht="17.25" customHeight="1" x14ac:dyDescent="0.2">
      <c r="B21" s="714" t="s">
        <v>1212</v>
      </c>
      <c r="C21" s="714"/>
      <c r="D21" s="714"/>
    </row>
    <row r="22" spans="2:25" s="644" customFormat="1" ht="17.25" customHeight="1" x14ac:dyDescent="0.2">
      <c r="B22" s="714"/>
      <c r="C22" s="714"/>
      <c r="D22" s="714"/>
    </row>
    <row r="23" spans="2:25" s="644" customFormat="1" ht="17.25" customHeight="1" x14ac:dyDescent="0.2">
      <c r="B23" s="714"/>
      <c r="C23" s="722" t="s">
        <v>1122</v>
      </c>
      <c r="D23" s="722" t="s">
        <v>1213</v>
      </c>
    </row>
    <row r="24" spans="2:25" s="644" customFormat="1" ht="17.25" customHeight="1" x14ac:dyDescent="0.2">
      <c r="B24" s="714"/>
      <c r="C24" s="722">
        <v>1</v>
      </c>
      <c r="D24" s="723" t="s">
        <v>1214</v>
      </c>
    </row>
    <row r="25" spans="2:25" s="644" customFormat="1" ht="17.25" customHeight="1" x14ac:dyDescent="0.2">
      <c r="B25" s="714"/>
      <c r="C25" s="722">
        <v>2</v>
      </c>
      <c r="D25" s="723" t="s">
        <v>1144</v>
      </c>
    </row>
    <row r="26" spans="2:25" s="644" customFormat="1" ht="17.25" customHeight="1" x14ac:dyDescent="0.2">
      <c r="B26" s="714"/>
      <c r="C26" s="722">
        <v>3</v>
      </c>
      <c r="D26" s="723" t="s">
        <v>1145</v>
      </c>
    </row>
    <row r="27" spans="2:25" s="644" customFormat="1" ht="17.25" customHeight="1" x14ac:dyDescent="0.2">
      <c r="B27" s="714"/>
      <c r="C27" s="722">
        <v>4</v>
      </c>
      <c r="D27" s="723" t="s">
        <v>1146</v>
      </c>
    </row>
    <row r="28" spans="2:25" s="644" customFormat="1" ht="17.25" customHeight="1" x14ac:dyDescent="0.2">
      <c r="B28" s="714"/>
      <c r="C28" s="722">
        <v>5</v>
      </c>
      <c r="D28" s="723" t="s">
        <v>1147</v>
      </c>
    </row>
    <row r="29" spans="2:25" s="644" customFormat="1" ht="17.25" customHeight="1" x14ac:dyDescent="0.2">
      <c r="B29" s="714"/>
      <c r="C29" s="720"/>
      <c r="D29" s="721"/>
    </row>
    <row r="30" spans="2:25" s="644" customFormat="1" ht="17.25" customHeight="1" x14ac:dyDescent="0.2">
      <c r="B30" s="714" t="s">
        <v>1215</v>
      </c>
      <c r="C30" s="714"/>
      <c r="D30" s="714"/>
      <c r="E30" s="717"/>
      <c r="F30" s="717"/>
    </row>
    <row r="31" spans="2:25" s="644" customFormat="1" ht="17.25" customHeight="1" x14ac:dyDescent="0.2">
      <c r="B31" s="714" t="s">
        <v>1216</v>
      </c>
      <c r="C31" s="714"/>
      <c r="D31" s="714"/>
      <c r="E31" s="717"/>
      <c r="F31" s="717"/>
    </row>
    <row r="32" spans="2:25" s="644" customFormat="1" ht="17.25" customHeight="1" x14ac:dyDescent="0.2">
      <c r="B32" s="714"/>
      <c r="C32" s="714"/>
      <c r="D32" s="714"/>
      <c r="E32" s="717"/>
      <c r="F32" s="717"/>
      <c r="G32" s="724"/>
      <c r="H32" s="724"/>
      <c r="J32" s="724"/>
      <c r="K32" s="724"/>
      <c r="L32" s="724"/>
      <c r="M32" s="724"/>
      <c r="N32" s="724"/>
      <c r="O32" s="724"/>
      <c r="R32" s="724"/>
      <c r="S32" s="724"/>
      <c r="T32" s="724"/>
      <c r="W32" s="724"/>
      <c r="X32" s="724"/>
      <c r="Y32" s="724"/>
    </row>
    <row r="33" spans="2:51" s="644" customFormat="1" ht="17.25" customHeight="1" x14ac:dyDescent="0.2">
      <c r="B33" s="714"/>
      <c r="C33" s="722" t="s">
        <v>1156</v>
      </c>
      <c r="D33" s="722" t="s">
        <v>1217</v>
      </c>
      <c r="E33" s="717"/>
      <c r="F33" s="717"/>
      <c r="G33" s="724"/>
      <c r="H33" s="724"/>
      <c r="J33" s="724"/>
      <c r="K33" s="724"/>
      <c r="L33" s="724"/>
      <c r="M33" s="724"/>
      <c r="N33" s="724"/>
      <c r="O33" s="724"/>
      <c r="R33" s="724"/>
      <c r="S33" s="724"/>
      <c r="T33" s="724"/>
      <c r="W33" s="724"/>
      <c r="X33" s="724"/>
      <c r="Y33" s="724"/>
    </row>
    <row r="34" spans="2:51" s="644" customFormat="1" ht="17.25" customHeight="1" x14ac:dyDescent="0.2">
      <c r="B34" s="714"/>
      <c r="C34" s="722" t="s">
        <v>1218</v>
      </c>
      <c r="D34" s="723" t="s">
        <v>1219</v>
      </c>
      <c r="E34" s="717"/>
      <c r="F34" s="717"/>
      <c r="G34" s="724"/>
      <c r="H34" s="724"/>
      <c r="J34" s="724"/>
      <c r="K34" s="724"/>
      <c r="L34" s="724"/>
      <c r="M34" s="724"/>
      <c r="N34" s="724"/>
      <c r="O34" s="724"/>
      <c r="R34" s="724"/>
      <c r="S34" s="724"/>
      <c r="T34" s="724"/>
      <c r="W34" s="724"/>
      <c r="X34" s="724"/>
      <c r="Y34" s="724"/>
    </row>
    <row r="35" spans="2:51" s="644" customFormat="1" ht="17.25" customHeight="1" x14ac:dyDescent="0.2">
      <c r="B35" s="714"/>
      <c r="C35" s="722" t="s">
        <v>1220</v>
      </c>
      <c r="D35" s="723" t="s">
        <v>1221</v>
      </c>
      <c r="E35" s="717"/>
      <c r="F35" s="717"/>
      <c r="G35" s="724"/>
      <c r="H35" s="724"/>
      <c r="J35" s="724"/>
      <c r="K35" s="724"/>
      <c r="L35" s="724"/>
      <c r="M35" s="724"/>
      <c r="N35" s="724"/>
      <c r="O35" s="724"/>
      <c r="R35" s="724"/>
      <c r="S35" s="724"/>
      <c r="T35" s="724"/>
      <c r="W35" s="724"/>
      <c r="X35" s="724"/>
      <c r="Y35" s="724"/>
    </row>
    <row r="36" spans="2:51" s="644" customFormat="1" ht="17.25" customHeight="1" x14ac:dyDescent="0.2">
      <c r="B36" s="714"/>
      <c r="C36" s="722" t="s">
        <v>1222</v>
      </c>
      <c r="D36" s="723" t="s">
        <v>1223</v>
      </c>
      <c r="E36" s="717"/>
      <c r="F36" s="717"/>
      <c r="G36" s="724"/>
      <c r="H36" s="724"/>
      <c r="J36" s="724"/>
      <c r="K36" s="724"/>
      <c r="L36" s="724"/>
      <c r="M36" s="724"/>
      <c r="N36" s="724"/>
      <c r="O36" s="724"/>
      <c r="R36" s="724"/>
      <c r="S36" s="724"/>
      <c r="T36" s="724"/>
      <c r="W36" s="724"/>
      <c r="X36" s="724"/>
      <c r="Y36" s="724"/>
    </row>
    <row r="37" spans="2:51" s="644" customFormat="1" ht="17.25" customHeight="1" x14ac:dyDescent="0.2">
      <c r="B37" s="714"/>
      <c r="C37" s="722" t="s">
        <v>1224</v>
      </c>
      <c r="D37" s="723" t="s">
        <v>1225</v>
      </c>
      <c r="E37" s="717"/>
      <c r="F37" s="717"/>
      <c r="G37" s="724"/>
      <c r="H37" s="724"/>
      <c r="J37" s="724"/>
      <c r="K37" s="724"/>
      <c r="L37" s="724"/>
      <c r="M37" s="724"/>
      <c r="N37" s="724"/>
      <c r="O37" s="724"/>
      <c r="R37" s="724"/>
      <c r="S37" s="724"/>
      <c r="T37" s="724"/>
      <c r="W37" s="724"/>
      <c r="X37" s="724"/>
      <c r="Y37" s="724"/>
    </row>
    <row r="38" spans="2:51" s="644" customFormat="1" ht="17.25" customHeight="1" x14ac:dyDescent="0.2">
      <c r="B38" s="714"/>
      <c r="C38" s="714"/>
      <c r="D38" s="714"/>
      <c r="E38" s="717"/>
      <c r="F38" s="717"/>
      <c r="G38" s="724"/>
      <c r="H38" s="724"/>
      <c r="J38" s="724"/>
      <c r="K38" s="724"/>
      <c r="L38" s="724"/>
      <c r="M38" s="724"/>
      <c r="N38" s="724"/>
      <c r="O38" s="724"/>
      <c r="R38" s="724"/>
      <c r="S38" s="724"/>
      <c r="T38" s="724"/>
      <c r="W38" s="724"/>
      <c r="X38" s="724"/>
      <c r="Y38" s="724"/>
    </row>
    <row r="39" spans="2:51" s="644" customFormat="1" ht="17.25" customHeight="1" x14ac:dyDescent="0.2">
      <c r="B39" s="714"/>
      <c r="C39" s="725" t="s">
        <v>1226</v>
      </c>
      <c r="D39" s="714"/>
      <c r="E39" s="717"/>
      <c r="F39" s="717"/>
      <c r="G39" s="724"/>
      <c r="H39" s="724"/>
      <c r="J39" s="724"/>
      <c r="K39" s="724"/>
      <c r="L39" s="724"/>
      <c r="M39" s="724"/>
      <c r="N39" s="724"/>
      <c r="O39" s="724"/>
      <c r="R39" s="724"/>
      <c r="S39" s="724"/>
      <c r="T39" s="724"/>
      <c r="W39" s="724"/>
      <c r="X39" s="724"/>
      <c r="Y39" s="724"/>
    </row>
    <row r="40" spans="2:51" s="644" customFormat="1" ht="17.25" customHeight="1" x14ac:dyDescent="0.2">
      <c r="B40" s="717"/>
      <c r="C40" s="714" t="s">
        <v>1227</v>
      </c>
      <c r="D40" s="717"/>
      <c r="E40" s="717"/>
      <c r="F40" s="725"/>
      <c r="G40" s="724"/>
      <c r="H40" s="724"/>
      <c r="J40" s="724"/>
      <c r="K40" s="724"/>
      <c r="L40" s="724"/>
      <c r="M40" s="724"/>
      <c r="N40" s="724"/>
      <c r="O40" s="724"/>
      <c r="R40" s="724"/>
      <c r="S40" s="724"/>
      <c r="T40" s="724"/>
      <c r="W40" s="724"/>
      <c r="X40" s="724"/>
      <c r="Y40" s="724"/>
    </row>
    <row r="41" spans="2:51" s="644" customFormat="1" ht="17.25" customHeight="1" x14ac:dyDescent="0.2">
      <c r="B41" s="717"/>
      <c r="C41" s="714" t="s">
        <v>1228</v>
      </c>
      <c r="D41" s="717"/>
      <c r="E41" s="717"/>
      <c r="F41" s="714"/>
      <c r="G41" s="724"/>
      <c r="H41" s="724"/>
      <c r="J41" s="724"/>
      <c r="K41" s="724"/>
      <c r="L41" s="724"/>
      <c r="M41" s="724"/>
      <c r="N41" s="724"/>
      <c r="O41" s="724"/>
      <c r="R41" s="724"/>
      <c r="S41" s="724"/>
      <c r="T41" s="724"/>
      <c r="W41" s="724"/>
      <c r="X41" s="724"/>
      <c r="Y41" s="724"/>
    </row>
    <row r="42" spans="2:51" s="644" customFormat="1" ht="17.25" customHeight="1" x14ac:dyDescent="0.2">
      <c r="B42" s="714"/>
      <c r="C42" s="714"/>
      <c r="D42" s="714"/>
      <c r="E42" s="725"/>
      <c r="F42" s="724"/>
      <c r="G42" s="724"/>
      <c r="H42" s="724"/>
      <c r="J42" s="724"/>
      <c r="K42" s="724"/>
      <c r="L42" s="724"/>
      <c r="M42" s="724"/>
      <c r="N42" s="724"/>
      <c r="O42" s="724"/>
      <c r="R42" s="724"/>
      <c r="S42" s="724"/>
      <c r="T42" s="724"/>
      <c r="W42" s="724"/>
      <c r="X42" s="724"/>
      <c r="Y42" s="724"/>
    </row>
    <row r="43" spans="2:51" s="644" customFormat="1" ht="17.25" customHeight="1" x14ac:dyDescent="0.2">
      <c r="B43" s="714" t="s">
        <v>1229</v>
      </c>
      <c r="C43" s="714"/>
      <c r="D43" s="714"/>
    </row>
    <row r="44" spans="2:51" s="644" customFormat="1" ht="17.25" customHeight="1" x14ac:dyDescent="0.2">
      <c r="B44" s="714" t="s">
        <v>1230</v>
      </c>
      <c r="C44" s="714"/>
      <c r="D44" s="714"/>
      <c r="AH44" s="726"/>
      <c r="AI44" s="726"/>
      <c r="AJ44" s="726"/>
      <c r="AK44" s="726"/>
      <c r="AL44" s="726"/>
      <c r="AM44" s="726"/>
      <c r="AN44" s="726"/>
      <c r="AO44" s="726"/>
      <c r="AP44" s="726"/>
      <c r="AQ44" s="726"/>
      <c r="AR44" s="726"/>
      <c r="AS44" s="726"/>
    </row>
    <row r="45" spans="2:51" s="644" customFormat="1" ht="17.25" customHeight="1" x14ac:dyDescent="0.2">
      <c r="B45" s="727" t="s">
        <v>1231</v>
      </c>
      <c r="C45" s="717"/>
      <c r="D45" s="717"/>
      <c r="E45" s="728"/>
      <c r="F45" s="728"/>
      <c r="G45" s="728"/>
      <c r="H45" s="728"/>
      <c r="I45" s="728"/>
      <c r="J45" s="728"/>
      <c r="K45" s="728"/>
      <c r="L45" s="728"/>
      <c r="M45" s="728"/>
      <c r="N45" s="728"/>
      <c r="O45" s="729"/>
      <c r="P45" s="729"/>
      <c r="Q45" s="728"/>
      <c r="R45" s="729"/>
      <c r="S45" s="728"/>
      <c r="T45" s="728"/>
      <c r="U45" s="729"/>
      <c r="V45" s="726"/>
      <c r="W45" s="726"/>
      <c r="X45" s="726"/>
      <c r="Y45" s="728"/>
      <c r="Z45" s="728"/>
      <c r="AA45" s="728"/>
      <c r="AB45" s="728"/>
      <c r="AC45" s="726"/>
      <c r="AD45" s="728"/>
      <c r="AE45" s="729"/>
      <c r="AF45" s="729"/>
      <c r="AG45" s="729"/>
      <c r="AH45" s="729"/>
      <c r="AI45" s="730"/>
      <c r="AJ45" s="729"/>
      <c r="AK45" s="729"/>
      <c r="AL45" s="729"/>
      <c r="AM45" s="729"/>
      <c r="AN45" s="729"/>
      <c r="AO45" s="729"/>
      <c r="AP45" s="729"/>
      <c r="AQ45" s="729"/>
      <c r="AR45" s="729"/>
      <c r="AS45" s="729"/>
      <c r="AT45" s="729"/>
      <c r="AU45" s="729"/>
      <c r="AV45" s="729"/>
      <c r="AW45" s="729"/>
      <c r="AX45" s="729"/>
      <c r="AY45" s="730"/>
    </row>
    <row r="46" spans="2:51" s="644" customFormat="1" ht="17.25" customHeight="1" x14ac:dyDescent="0.2">
      <c r="F46" s="726"/>
    </row>
    <row r="47" spans="2:51" s="644" customFormat="1" ht="17.25" customHeight="1" x14ac:dyDescent="0.2">
      <c r="B47" s="714" t="s">
        <v>1232</v>
      </c>
      <c r="C47" s="714"/>
    </row>
    <row r="48" spans="2:51" s="644" customFormat="1" ht="17.25" customHeight="1" x14ac:dyDescent="0.2">
      <c r="B48" s="714"/>
      <c r="C48" s="714"/>
    </row>
    <row r="49" spans="2:54" s="644" customFormat="1" ht="17.25" customHeight="1" x14ac:dyDescent="0.2">
      <c r="B49" s="714" t="s">
        <v>1233</v>
      </c>
      <c r="C49" s="714"/>
    </row>
    <row r="50" spans="2:54" s="644" customFormat="1" ht="17.25" customHeight="1" x14ac:dyDescent="0.2">
      <c r="B50" s="714" t="s">
        <v>1234</v>
      </c>
      <c r="C50" s="714"/>
    </row>
    <row r="51" spans="2:54" s="644" customFormat="1" ht="17.25" customHeight="1" x14ac:dyDescent="0.2">
      <c r="B51" s="714"/>
      <c r="C51" s="714"/>
    </row>
    <row r="52" spans="2:54" s="644" customFormat="1" ht="17.25" customHeight="1" x14ac:dyDescent="0.2">
      <c r="B52" s="714" t="s">
        <v>1235</v>
      </c>
      <c r="C52" s="714"/>
    </row>
    <row r="53" spans="2:54" s="644" customFormat="1" ht="17.25" customHeight="1" x14ac:dyDescent="0.2">
      <c r="B53" s="714" t="s">
        <v>1236</v>
      </c>
      <c r="C53" s="714"/>
    </row>
    <row r="54" spans="2:54" s="644" customFormat="1" ht="17.25" customHeight="1" x14ac:dyDescent="0.2">
      <c r="B54" s="714"/>
      <c r="C54" s="714"/>
    </row>
    <row r="55" spans="2:54" s="644" customFormat="1" ht="17.25" customHeight="1" x14ac:dyDescent="0.2">
      <c r="B55" s="714" t="s">
        <v>1237</v>
      </c>
      <c r="C55" s="714"/>
      <c r="D55" s="714"/>
    </row>
    <row r="56" spans="2:54" s="644" customFormat="1" ht="17.25" customHeight="1" x14ac:dyDescent="0.2">
      <c r="B56" s="714"/>
      <c r="C56" s="714"/>
      <c r="D56" s="714"/>
    </row>
    <row r="57" spans="2:54" s="644" customFormat="1" ht="17.25" customHeight="1" x14ac:dyDescent="0.2">
      <c r="B57" s="717" t="s">
        <v>1238</v>
      </c>
      <c r="C57" s="717"/>
      <c r="D57" s="714"/>
    </row>
    <row r="58" spans="2:54" s="644" customFormat="1" ht="17.25" customHeight="1" x14ac:dyDescent="0.2">
      <c r="B58" s="717" t="s">
        <v>1239</v>
      </c>
      <c r="C58" s="717"/>
      <c r="D58" s="714"/>
    </row>
    <row r="59" spans="2:54" s="644" customFormat="1" ht="17.25" customHeight="1" x14ac:dyDescent="0.2">
      <c r="B59" s="717" t="s">
        <v>1240</v>
      </c>
      <c r="C59" s="717"/>
      <c r="D59" s="714"/>
    </row>
    <row r="60" spans="2:54" s="644" customFormat="1" ht="17.25" customHeight="1" x14ac:dyDescent="0.2"/>
    <row r="61" spans="2:54" s="644" customFormat="1" ht="17.25" customHeight="1" x14ac:dyDescent="0.2">
      <c r="B61" s="644" t="s">
        <v>1241</v>
      </c>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row>
    <row r="62" spans="2:54" s="644" customFormat="1" ht="17.25" customHeight="1" x14ac:dyDescent="0.2">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row>
    <row r="63" spans="2:54" s="644" customFormat="1" ht="17.25" customHeight="1" x14ac:dyDescent="0.2">
      <c r="B63" s="644" t="s">
        <v>1242</v>
      </c>
      <c r="E63" s="731"/>
      <c r="F63" s="731"/>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row>
    <row r="64" spans="2:54" s="644" customFormat="1" ht="17.25" customHeight="1" x14ac:dyDescent="0.2">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row>
    <row r="65" spans="2:71" s="644" customFormat="1" ht="17.25" customHeight="1" x14ac:dyDescent="0.2">
      <c r="B65" s="644" t="s">
        <v>1243</v>
      </c>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row>
    <row r="66" spans="2:71" s="644" customFormat="1" ht="17.25" customHeight="1" x14ac:dyDescent="0.2">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row>
    <row r="67" spans="2:71" s="644" customFormat="1" ht="17.25" customHeight="1" x14ac:dyDescent="0.25">
      <c r="B67" s="644" t="s">
        <v>1244</v>
      </c>
      <c r="BL67" s="732"/>
      <c r="BM67" s="733"/>
      <c r="BN67" s="732"/>
      <c r="BO67" s="732"/>
      <c r="BP67" s="732"/>
      <c r="BQ67" s="734"/>
      <c r="BR67" s="735"/>
      <c r="BS67" s="735"/>
    </row>
    <row r="68" spans="2:71" s="644" customFormat="1" ht="17.25" customHeight="1" x14ac:dyDescent="0.2">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row>
    <row r="69" spans="2:71" s="644" customFormat="1" ht="17.25" customHeight="1" x14ac:dyDescent="0.2">
      <c r="B69" s="644" t="s">
        <v>1245</v>
      </c>
      <c r="E69" s="731"/>
      <c r="F69" s="731"/>
      <c r="G69" s="731"/>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row>
    <row r="70" spans="2:71" s="644" customFormat="1" ht="17.25" customHeight="1" x14ac:dyDescent="0.2">
      <c r="E70" s="731"/>
      <c r="F70" s="731"/>
      <c r="G70" s="731"/>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row>
    <row r="71" spans="2:71" ht="17.25" customHeight="1" x14ac:dyDescent="0.2">
      <c r="B71" s="713" t="s">
        <v>1246</v>
      </c>
    </row>
    <row r="72" spans="2:71" ht="17.25" customHeight="1" x14ac:dyDescent="0.2">
      <c r="B72" s="644" t="s">
        <v>1247</v>
      </c>
    </row>
    <row r="73" spans="2:71" ht="17.25" customHeight="1" x14ac:dyDescent="0.2">
      <c r="B73" s="736" t="s">
        <v>1248</v>
      </c>
    </row>
    <row r="74" spans="2:71" ht="17.25" customHeight="1" x14ac:dyDescent="0.2"/>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44"/>
  <sheetViews>
    <sheetView zoomScale="85" zoomScaleNormal="85" workbookViewId="0">
      <selection activeCell="E5" sqref="E5"/>
    </sheetView>
  </sheetViews>
  <sheetFormatPr defaultColWidth="9.81640625" defaultRowHeight="19" x14ac:dyDescent="0.2"/>
  <cols>
    <col min="1" max="1" width="1.81640625" style="739" customWidth="1"/>
    <col min="2" max="2" width="9.81640625" style="739"/>
    <col min="3" max="12" width="44.26953125" style="739" customWidth="1"/>
    <col min="13" max="16384" width="9.81640625" style="739"/>
  </cols>
  <sheetData>
    <row r="1" spans="1:12" x14ac:dyDescent="0.2">
      <c r="A1" s="737"/>
      <c r="B1" s="738" t="s">
        <v>1249</v>
      </c>
      <c r="C1" s="738"/>
      <c r="D1" s="738"/>
    </row>
    <row r="2" spans="1:12" x14ac:dyDescent="0.2">
      <c r="A2" s="737"/>
      <c r="B2" s="738"/>
      <c r="C2" s="738"/>
      <c r="D2" s="738"/>
    </row>
    <row r="3" spans="1:12" x14ac:dyDescent="0.2">
      <c r="A3" s="737"/>
      <c r="B3" s="740" t="s">
        <v>1122</v>
      </c>
      <c r="C3" s="740" t="s">
        <v>1250</v>
      </c>
      <c r="D3" s="738"/>
    </row>
    <row r="4" spans="1:12" x14ac:dyDescent="0.2">
      <c r="A4" s="737"/>
      <c r="B4" s="741">
        <v>1</v>
      </c>
      <c r="C4" s="741" t="s">
        <v>1097</v>
      </c>
      <c r="D4" s="738"/>
    </row>
    <row r="5" spans="1:12" x14ac:dyDescent="0.2">
      <c r="A5" s="737"/>
      <c r="B5" s="741">
        <v>2</v>
      </c>
      <c r="C5" s="741" t="s">
        <v>1251</v>
      </c>
    </row>
    <row r="6" spans="1:12" x14ac:dyDescent="0.2">
      <c r="A6" s="737"/>
      <c r="B6" s="741">
        <v>3</v>
      </c>
      <c r="C6" s="741" t="s">
        <v>1251</v>
      </c>
      <c r="D6" s="738"/>
    </row>
    <row r="7" spans="1:12" x14ac:dyDescent="0.2">
      <c r="A7" s="737"/>
      <c r="B7" s="741">
        <v>4</v>
      </c>
      <c r="C7" s="741" t="s">
        <v>1251</v>
      </c>
      <c r="D7" s="738"/>
    </row>
    <row r="8" spans="1:12" x14ac:dyDescent="0.2">
      <c r="A8" s="737"/>
      <c r="B8" s="741">
        <v>5</v>
      </c>
      <c r="C8" s="741" t="s">
        <v>1251</v>
      </c>
      <c r="D8" s="738"/>
    </row>
    <row r="9" spans="1:12" x14ac:dyDescent="0.2">
      <c r="A9" s="737"/>
      <c r="B9" s="738"/>
      <c r="C9" s="738"/>
      <c r="D9" s="738"/>
    </row>
    <row r="10" spans="1:12" x14ac:dyDescent="0.2">
      <c r="A10" s="737"/>
      <c r="B10" s="738" t="s">
        <v>1252</v>
      </c>
      <c r="C10" s="738"/>
      <c r="D10" s="738"/>
    </row>
    <row r="11" spans="1:12" ht="19.5" thickBot="1" x14ac:dyDescent="0.25">
      <c r="A11" s="737"/>
      <c r="B11" s="738"/>
      <c r="C11" s="738"/>
      <c r="D11" s="738"/>
    </row>
    <row r="12" spans="1:12" ht="19.5" thickBot="1" x14ac:dyDescent="0.25">
      <c r="A12" s="737"/>
      <c r="B12" s="742" t="s">
        <v>1213</v>
      </c>
      <c r="C12" s="743" t="s">
        <v>1214</v>
      </c>
      <c r="D12" s="744" t="s">
        <v>1144</v>
      </c>
      <c r="E12" s="744" t="s">
        <v>1145</v>
      </c>
      <c r="F12" s="744" t="s">
        <v>1146</v>
      </c>
      <c r="G12" s="745" t="s">
        <v>1147</v>
      </c>
      <c r="H12" s="746" t="s">
        <v>1251</v>
      </c>
      <c r="I12" s="746" t="s">
        <v>1251</v>
      </c>
      <c r="J12" s="746" t="s">
        <v>1251</v>
      </c>
      <c r="K12" s="746" t="s">
        <v>1251</v>
      </c>
      <c r="L12" s="747" t="s">
        <v>1251</v>
      </c>
    </row>
    <row r="13" spans="1:12" x14ac:dyDescent="0.2">
      <c r="A13" s="737"/>
      <c r="B13" s="1937" t="s">
        <v>1253</v>
      </c>
      <c r="C13" s="748" t="s">
        <v>1251</v>
      </c>
      <c r="D13" s="749" t="s">
        <v>1254</v>
      </c>
      <c r="E13" s="749" t="s">
        <v>1255</v>
      </c>
      <c r="F13" s="749" t="s">
        <v>1256</v>
      </c>
      <c r="G13" s="750" t="s">
        <v>1257</v>
      </c>
      <c r="H13" s="751" t="s">
        <v>1251</v>
      </c>
      <c r="I13" s="751" t="s">
        <v>1251</v>
      </c>
      <c r="J13" s="751" t="s">
        <v>1251</v>
      </c>
      <c r="K13" s="751" t="s">
        <v>1251</v>
      </c>
      <c r="L13" s="752" t="s">
        <v>1251</v>
      </c>
    </row>
    <row r="14" spans="1:12" x14ac:dyDescent="0.2">
      <c r="B14" s="1938"/>
      <c r="C14" s="753" t="s">
        <v>1251</v>
      </c>
      <c r="D14" s="754" t="s">
        <v>1258</v>
      </c>
      <c r="E14" s="754" t="s">
        <v>1259</v>
      </c>
      <c r="F14" s="754" t="s">
        <v>1251</v>
      </c>
      <c r="G14" s="755" t="s">
        <v>1260</v>
      </c>
      <c r="H14" s="754" t="s">
        <v>1251</v>
      </c>
      <c r="I14" s="754" t="s">
        <v>1251</v>
      </c>
      <c r="J14" s="754" t="s">
        <v>1251</v>
      </c>
      <c r="K14" s="754" t="s">
        <v>1251</v>
      </c>
      <c r="L14" s="756" t="s">
        <v>1251</v>
      </c>
    </row>
    <row r="15" spans="1:12" x14ac:dyDescent="0.2">
      <c r="B15" s="1938"/>
      <c r="C15" s="753" t="s">
        <v>1251</v>
      </c>
      <c r="D15" s="754" t="s">
        <v>1261</v>
      </c>
      <c r="E15" s="757" t="s">
        <v>1251</v>
      </c>
      <c r="F15" s="757" t="s">
        <v>1251</v>
      </c>
      <c r="G15" s="755" t="s">
        <v>1262</v>
      </c>
      <c r="H15" s="757" t="s">
        <v>1251</v>
      </c>
      <c r="I15" s="757" t="s">
        <v>1251</v>
      </c>
      <c r="J15" s="757" t="s">
        <v>1251</v>
      </c>
      <c r="K15" s="757" t="s">
        <v>1251</v>
      </c>
      <c r="L15" s="758" t="s">
        <v>1251</v>
      </c>
    </row>
    <row r="16" spans="1:12" x14ac:dyDescent="0.2">
      <c r="B16" s="1938"/>
      <c r="C16" s="753" t="s">
        <v>1251</v>
      </c>
      <c r="D16" s="757" t="s">
        <v>1251</v>
      </c>
      <c r="E16" s="757" t="s">
        <v>1251</v>
      </c>
      <c r="F16" s="757" t="s">
        <v>1251</v>
      </c>
      <c r="G16" s="755" t="s">
        <v>1255</v>
      </c>
      <c r="H16" s="757" t="s">
        <v>1251</v>
      </c>
      <c r="I16" s="757" t="s">
        <v>1251</v>
      </c>
      <c r="J16" s="757" t="s">
        <v>1251</v>
      </c>
      <c r="K16" s="757" t="s">
        <v>1251</v>
      </c>
      <c r="L16" s="758" t="s">
        <v>1251</v>
      </c>
    </row>
    <row r="17" spans="2:12" x14ac:dyDescent="0.2">
      <c r="B17" s="1938"/>
      <c r="C17" s="753" t="s">
        <v>1251</v>
      </c>
      <c r="D17" s="757" t="s">
        <v>1251</v>
      </c>
      <c r="E17" s="757" t="s">
        <v>1251</v>
      </c>
      <c r="F17" s="757" t="s">
        <v>1251</v>
      </c>
      <c r="G17" s="755" t="s">
        <v>1259</v>
      </c>
      <c r="H17" s="757" t="s">
        <v>1251</v>
      </c>
      <c r="I17" s="757" t="s">
        <v>1251</v>
      </c>
      <c r="J17" s="757" t="s">
        <v>1251</v>
      </c>
      <c r="K17" s="757" t="s">
        <v>1251</v>
      </c>
      <c r="L17" s="758" t="s">
        <v>1251</v>
      </c>
    </row>
    <row r="18" spans="2:12" x14ac:dyDescent="0.2">
      <c r="B18" s="1938"/>
      <c r="C18" s="753" t="s">
        <v>1251</v>
      </c>
      <c r="D18" s="757" t="s">
        <v>1251</v>
      </c>
      <c r="E18" s="757" t="s">
        <v>1251</v>
      </c>
      <c r="F18" s="757" t="s">
        <v>1251</v>
      </c>
      <c r="G18" s="755" t="s">
        <v>1263</v>
      </c>
      <c r="H18" s="757" t="s">
        <v>1251</v>
      </c>
      <c r="I18" s="757" t="s">
        <v>1251</v>
      </c>
      <c r="J18" s="757" t="s">
        <v>1251</v>
      </c>
      <c r="K18" s="757" t="s">
        <v>1251</v>
      </c>
      <c r="L18" s="758" t="s">
        <v>1251</v>
      </c>
    </row>
    <row r="19" spans="2:12" x14ac:dyDescent="0.2">
      <c r="B19" s="1938"/>
      <c r="C19" s="753" t="s">
        <v>1251</v>
      </c>
      <c r="D19" s="757" t="s">
        <v>1251</v>
      </c>
      <c r="E19" s="757" t="s">
        <v>1251</v>
      </c>
      <c r="F19" s="757" t="s">
        <v>1251</v>
      </c>
      <c r="G19" s="755" t="s">
        <v>1264</v>
      </c>
      <c r="H19" s="757" t="s">
        <v>1251</v>
      </c>
      <c r="I19" s="757" t="s">
        <v>1251</v>
      </c>
      <c r="J19" s="757" t="s">
        <v>1251</v>
      </c>
      <c r="K19" s="757" t="s">
        <v>1251</v>
      </c>
      <c r="L19" s="758" t="s">
        <v>1251</v>
      </c>
    </row>
    <row r="20" spans="2:12" x14ac:dyDescent="0.2">
      <c r="B20" s="1938"/>
      <c r="C20" s="753" t="s">
        <v>1251</v>
      </c>
      <c r="D20" s="757" t="s">
        <v>1251</v>
      </c>
      <c r="E20" s="757" t="s">
        <v>1251</v>
      </c>
      <c r="F20" s="757" t="s">
        <v>1251</v>
      </c>
      <c r="G20" s="755" t="s">
        <v>1265</v>
      </c>
      <c r="H20" s="757" t="s">
        <v>1251</v>
      </c>
      <c r="I20" s="757" t="s">
        <v>1251</v>
      </c>
      <c r="J20" s="757" t="s">
        <v>1251</v>
      </c>
      <c r="K20" s="757" t="s">
        <v>1251</v>
      </c>
      <c r="L20" s="758" t="s">
        <v>1251</v>
      </c>
    </row>
    <row r="21" spans="2:12" x14ac:dyDescent="0.2">
      <c r="B21" s="1938"/>
      <c r="C21" s="753" t="s">
        <v>1251</v>
      </c>
      <c r="D21" s="757" t="s">
        <v>1251</v>
      </c>
      <c r="E21" s="757" t="s">
        <v>1251</v>
      </c>
      <c r="F21" s="757" t="s">
        <v>1251</v>
      </c>
      <c r="G21" s="755" t="s">
        <v>1266</v>
      </c>
      <c r="H21" s="757" t="s">
        <v>1251</v>
      </c>
      <c r="I21" s="757" t="s">
        <v>1251</v>
      </c>
      <c r="J21" s="757" t="s">
        <v>1251</v>
      </c>
      <c r="K21" s="757" t="s">
        <v>1251</v>
      </c>
      <c r="L21" s="758" t="s">
        <v>1251</v>
      </c>
    </row>
    <row r="22" spans="2:12" x14ac:dyDescent="0.2">
      <c r="B22" s="1938"/>
      <c r="C22" s="753" t="s">
        <v>1251</v>
      </c>
      <c r="D22" s="757" t="s">
        <v>1251</v>
      </c>
      <c r="E22" s="757" t="s">
        <v>1251</v>
      </c>
      <c r="F22" s="757" t="s">
        <v>1251</v>
      </c>
      <c r="G22" s="757" t="s">
        <v>1251</v>
      </c>
      <c r="H22" s="757" t="s">
        <v>1251</v>
      </c>
      <c r="I22" s="757" t="s">
        <v>1251</v>
      </c>
      <c r="J22" s="757" t="s">
        <v>1251</v>
      </c>
      <c r="K22" s="757" t="s">
        <v>1251</v>
      </c>
      <c r="L22" s="758" t="s">
        <v>1251</v>
      </c>
    </row>
    <row r="23" spans="2:12" x14ac:dyDescent="0.2">
      <c r="B23" s="1938"/>
      <c r="C23" s="753" t="s">
        <v>1251</v>
      </c>
      <c r="D23" s="757" t="s">
        <v>1251</v>
      </c>
      <c r="E23" s="757" t="s">
        <v>1251</v>
      </c>
      <c r="F23" s="757" t="s">
        <v>1251</v>
      </c>
      <c r="G23" s="757" t="s">
        <v>1251</v>
      </c>
      <c r="H23" s="757" t="s">
        <v>1251</v>
      </c>
      <c r="I23" s="757" t="s">
        <v>1251</v>
      </c>
      <c r="J23" s="757" t="s">
        <v>1251</v>
      </c>
      <c r="K23" s="757" t="s">
        <v>1251</v>
      </c>
      <c r="L23" s="758" t="s">
        <v>1251</v>
      </c>
    </row>
    <row r="24" spans="2:12" x14ac:dyDescent="0.2">
      <c r="B24" s="1938"/>
      <c r="C24" s="753" t="s">
        <v>1251</v>
      </c>
      <c r="D24" s="757" t="s">
        <v>1251</v>
      </c>
      <c r="E24" s="757" t="s">
        <v>1251</v>
      </c>
      <c r="F24" s="757" t="s">
        <v>1251</v>
      </c>
      <c r="G24" s="757" t="s">
        <v>1251</v>
      </c>
      <c r="H24" s="757" t="s">
        <v>1251</v>
      </c>
      <c r="I24" s="757" t="s">
        <v>1251</v>
      </c>
      <c r="J24" s="757" t="s">
        <v>1251</v>
      </c>
      <c r="K24" s="757" t="s">
        <v>1251</v>
      </c>
      <c r="L24" s="758" t="s">
        <v>1251</v>
      </c>
    </row>
    <row r="25" spans="2:12" ht="19.5" thickBot="1" x14ac:dyDescent="0.25">
      <c r="B25" s="1939"/>
      <c r="C25" s="759" t="s">
        <v>1251</v>
      </c>
      <c r="D25" s="760" t="s">
        <v>1251</v>
      </c>
      <c r="E25" s="760" t="s">
        <v>1251</v>
      </c>
      <c r="F25" s="760" t="s">
        <v>1251</v>
      </c>
      <c r="G25" s="760" t="s">
        <v>1251</v>
      </c>
      <c r="H25" s="760" t="s">
        <v>1251</v>
      </c>
      <c r="I25" s="760" t="s">
        <v>1251</v>
      </c>
      <c r="J25" s="760" t="s">
        <v>1251</v>
      </c>
      <c r="K25" s="760" t="s">
        <v>1251</v>
      </c>
      <c r="L25" s="761" t="s">
        <v>1251</v>
      </c>
    </row>
    <row r="28" spans="2:12" x14ac:dyDescent="0.2">
      <c r="C28" s="739" t="s">
        <v>1267</v>
      </c>
    </row>
    <row r="29" spans="2:12" x14ac:dyDescent="0.2">
      <c r="C29" s="739" t="s">
        <v>1268</v>
      </c>
    </row>
    <row r="30" spans="2:12" x14ac:dyDescent="0.2">
      <c r="C30" s="739" t="s">
        <v>1269</v>
      </c>
    </row>
    <row r="31" spans="2:12" x14ac:dyDescent="0.2">
      <c r="C31" s="739" t="s">
        <v>1270</v>
      </c>
    </row>
    <row r="32" spans="2:12" x14ac:dyDescent="0.2">
      <c r="C32" s="739" t="s">
        <v>1271</v>
      </c>
    </row>
    <row r="33" spans="3:3" x14ac:dyDescent="0.2">
      <c r="C33" s="739" t="s">
        <v>1272</v>
      </c>
    </row>
    <row r="34" spans="3:3" x14ac:dyDescent="0.2">
      <c r="C34" s="739" t="s">
        <v>1273</v>
      </c>
    </row>
    <row r="35" spans="3:3" x14ac:dyDescent="0.2">
      <c r="C35" s="739" t="s">
        <v>1274</v>
      </c>
    </row>
    <row r="36" spans="3:3" x14ac:dyDescent="0.2">
      <c r="C36" s="739" t="s">
        <v>1275</v>
      </c>
    </row>
    <row r="37" spans="3:3" x14ac:dyDescent="0.2">
      <c r="C37" s="739" t="s">
        <v>1276</v>
      </c>
    </row>
    <row r="39" spans="3:3" x14ac:dyDescent="0.2">
      <c r="C39" s="739" t="s">
        <v>1277</v>
      </c>
    </row>
    <row r="40" spans="3:3" x14ac:dyDescent="0.2">
      <c r="C40" s="739" t="s">
        <v>1278</v>
      </c>
    </row>
    <row r="41" spans="3:3" x14ac:dyDescent="0.2">
      <c r="C41" s="739" t="s">
        <v>1279</v>
      </c>
    </row>
    <row r="42" spans="3:3" x14ac:dyDescent="0.2">
      <c r="C42" s="739" t="s">
        <v>1280</v>
      </c>
    </row>
    <row r="43" spans="3:3" x14ac:dyDescent="0.2">
      <c r="C43" s="739" t="s">
        <v>1281</v>
      </c>
    </row>
    <row r="44" spans="3:3" x14ac:dyDescent="0.2">
      <c r="C44" s="739" t="s">
        <v>1282</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00"/>
  <sheetViews>
    <sheetView view="pageBreakPreview" zoomScale="84" zoomScaleNormal="85" zoomScaleSheetLayoutView="84" workbookViewId="0">
      <selection activeCell="E4" sqref="E4"/>
    </sheetView>
  </sheetViews>
  <sheetFormatPr defaultColWidth="9" defaultRowHeight="20.149999999999999" customHeight="1" x14ac:dyDescent="0.2"/>
  <cols>
    <col min="1" max="1" width="6.6328125" style="51" customWidth="1"/>
    <col min="2" max="2" width="23.6328125" style="8" customWidth="1"/>
    <col min="3" max="3" width="82.7265625" style="8" customWidth="1"/>
    <col min="4" max="4" width="4.08984375" style="9" customWidth="1"/>
    <col min="5" max="5" width="15.6328125" style="10" customWidth="1"/>
    <col min="6" max="6" width="35.6328125" style="49" customWidth="1"/>
    <col min="7" max="16384" width="9" style="36"/>
  </cols>
  <sheetData>
    <row r="1" spans="1:6" ht="18.75" customHeight="1" x14ac:dyDescent="0.2">
      <c r="A1" s="1943" t="s">
        <v>933</v>
      </c>
      <c r="B1" s="1680"/>
      <c r="C1" s="1680"/>
      <c r="D1" s="134"/>
      <c r="E1" s="133"/>
      <c r="F1" s="133"/>
    </row>
    <row r="2" spans="1:6" ht="19.5" customHeight="1" x14ac:dyDescent="0.2">
      <c r="A2" s="135" t="s">
        <v>697</v>
      </c>
    </row>
    <row r="3" spans="1:6" ht="21" customHeight="1" x14ac:dyDescent="0.2">
      <c r="A3" s="37" t="s">
        <v>49</v>
      </c>
      <c r="B3" s="35" t="s">
        <v>276</v>
      </c>
      <c r="C3" s="35" t="s">
        <v>277</v>
      </c>
      <c r="D3" s="1944" t="s">
        <v>278</v>
      </c>
      <c r="E3" s="1945"/>
      <c r="F3" s="136" t="s">
        <v>485</v>
      </c>
    </row>
    <row r="4" spans="1:6" s="38" customFormat="1" ht="30" customHeight="1" x14ac:dyDescent="0.2">
      <c r="A4" s="825"/>
      <c r="B4" s="137" t="s">
        <v>196</v>
      </c>
      <c r="C4" s="138" t="s">
        <v>198</v>
      </c>
      <c r="D4" s="980" t="s">
        <v>562</v>
      </c>
      <c r="E4" s="140" t="s">
        <v>54</v>
      </c>
      <c r="F4" s="353" t="s">
        <v>133</v>
      </c>
    </row>
    <row r="5" spans="1:6" s="38" customFormat="1" ht="30" customHeight="1" x14ac:dyDescent="0.2">
      <c r="A5" s="825"/>
      <c r="B5" s="137" t="s">
        <v>197</v>
      </c>
      <c r="C5" s="138" t="s">
        <v>199</v>
      </c>
      <c r="D5" s="980" t="s">
        <v>562</v>
      </c>
      <c r="E5" s="140" t="s">
        <v>54</v>
      </c>
      <c r="F5" s="353" t="s">
        <v>129</v>
      </c>
    </row>
    <row r="6" spans="1:6" s="38" customFormat="1" ht="30" customHeight="1" x14ac:dyDescent="0.2">
      <c r="A6" s="39"/>
      <c r="B6" s="185" t="s">
        <v>699</v>
      </c>
      <c r="C6" s="141" t="s">
        <v>698</v>
      </c>
      <c r="D6" s="980" t="s">
        <v>562</v>
      </c>
      <c r="E6" s="142" t="s">
        <v>200</v>
      </c>
      <c r="F6" s="143" t="s">
        <v>136</v>
      </c>
    </row>
    <row r="7" spans="1:6" s="38" customFormat="1" ht="30" customHeight="1" x14ac:dyDescent="0.2">
      <c r="A7" s="1946"/>
      <c r="B7" s="1949" t="s">
        <v>1284</v>
      </c>
      <c r="C7" s="141" t="s">
        <v>1285</v>
      </c>
      <c r="D7" s="980" t="s">
        <v>562</v>
      </c>
      <c r="E7" s="142" t="s">
        <v>54</v>
      </c>
      <c r="F7" s="143" t="s">
        <v>1286</v>
      </c>
    </row>
    <row r="8" spans="1:6" s="38" customFormat="1" ht="30" customHeight="1" x14ac:dyDescent="0.2">
      <c r="A8" s="1947"/>
      <c r="B8" s="1950"/>
      <c r="C8" s="141" t="s">
        <v>1287</v>
      </c>
      <c r="D8" s="980" t="s">
        <v>562</v>
      </c>
      <c r="E8" s="142" t="s">
        <v>54</v>
      </c>
      <c r="F8" s="143" t="s">
        <v>1288</v>
      </c>
    </row>
    <row r="9" spans="1:6" s="38" customFormat="1" ht="30" customHeight="1" x14ac:dyDescent="0.2">
      <c r="A9" s="1947"/>
      <c r="B9" s="1950"/>
      <c r="C9" s="141" t="s">
        <v>1289</v>
      </c>
      <c r="D9" s="980" t="s">
        <v>562</v>
      </c>
      <c r="E9" s="142" t="s">
        <v>54</v>
      </c>
      <c r="F9" s="143" t="s">
        <v>1290</v>
      </c>
    </row>
    <row r="10" spans="1:6" s="38" customFormat="1" ht="30" customHeight="1" x14ac:dyDescent="0.2">
      <c r="A10" s="1948"/>
      <c r="B10" s="1951"/>
      <c r="C10" s="141" t="s">
        <v>1291</v>
      </c>
      <c r="D10" s="980" t="s">
        <v>562</v>
      </c>
      <c r="E10" s="142" t="s">
        <v>54</v>
      </c>
      <c r="F10" s="143" t="s">
        <v>1292</v>
      </c>
    </row>
    <row r="11" spans="1:6" s="38" customFormat="1" ht="30" customHeight="1" x14ac:dyDescent="0.2">
      <c r="A11" s="1946"/>
      <c r="B11" s="1949" t="s">
        <v>998</v>
      </c>
      <c r="C11" s="141" t="s">
        <v>1293</v>
      </c>
      <c r="D11" s="980" t="s">
        <v>562</v>
      </c>
      <c r="E11" s="142" t="s">
        <v>54</v>
      </c>
      <c r="F11" s="143" t="s">
        <v>1294</v>
      </c>
    </row>
    <row r="12" spans="1:6" s="38" customFormat="1" ht="30" customHeight="1" x14ac:dyDescent="0.2">
      <c r="A12" s="1947"/>
      <c r="B12" s="1950"/>
      <c r="C12" s="141" t="s">
        <v>1295</v>
      </c>
      <c r="D12" s="980" t="s">
        <v>562</v>
      </c>
      <c r="E12" s="142" t="s">
        <v>54</v>
      </c>
      <c r="F12" s="143" t="s">
        <v>1294</v>
      </c>
    </row>
    <row r="13" spans="1:6" s="38" customFormat="1" ht="30" customHeight="1" x14ac:dyDescent="0.2">
      <c r="A13" s="1947"/>
      <c r="B13" s="1950"/>
      <c r="C13" s="141" t="s">
        <v>1296</v>
      </c>
      <c r="D13" s="980" t="s">
        <v>562</v>
      </c>
      <c r="E13" s="142" t="s">
        <v>54</v>
      </c>
      <c r="F13" s="143"/>
    </row>
    <row r="14" spans="1:6" s="38" customFormat="1" ht="30" customHeight="1" x14ac:dyDescent="0.2">
      <c r="A14" s="1948"/>
      <c r="B14" s="1951"/>
      <c r="C14" s="141" t="s">
        <v>1297</v>
      </c>
      <c r="D14" s="980" t="s">
        <v>562</v>
      </c>
      <c r="E14" s="142" t="s">
        <v>54</v>
      </c>
      <c r="F14" s="143" t="s">
        <v>1298</v>
      </c>
    </row>
    <row r="15" spans="1:6" s="38" customFormat="1" ht="35.5" customHeight="1" x14ac:dyDescent="0.2">
      <c r="A15" s="825"/>
      <c r="B15" s="1952" t="s">
        <v>850</v>
      </c>
      <c r="C15" s="141" t="s">
        <v>841</v>
      </c>
      <c r="D15" s="980" t="s">
        <v>562</v>
      </c>
      <c r="E15" s="142" t="s">
        <v>842</v>
      </c>
      <c r="F15" s="1940" t="s">
        <v>851</v>
      </c>
    </row>
    <row r="16" spans="1:6" s="38" customFormat="1" ht="30" customHeight="1" x14ac:dyDescent="0.2">
      <c r="A16" s="826"/>
      <c r="B16" s="1953"/>
      <c r="C16" s="141" t="s">
        <v>843</v>
      </c>
      <c r="D16" s="981" t="s">
        <v>562</v>
      </c>
      <c r="E16" s="142" t="s">
        <v>842</v>
      </c>
      <c r="F16" s="1955"/>
    </row>
    <row r="17" spans="1:6" s="38" customFormat="1" ht="45" customHeight="1" x14ac:dyDescent="0.2">
      <c r="A17" s="826"/>
      <c r="B17" s="1953"/>
      <c r="C17" s="148" t="s">
        <v>844</v>
      </c>
      <c r="D17" s="982" t="s">
        <v>562</v>
      </c>
      <c r="E17" s="149" t="s">
        <v>842</v>
      </c>
      <c r="F17" s="904"/>
    </row>
    <row r="18" spans="1:6" s="38" customFormat="1" ht="30" customHeight="1" x14ac:dyDescent="0.2">
      <c r="A18" s="826"/>
      <c r="B18" s="1953"/>
      <c r="C18" s="182" t="s">
        <v>845</v>
      </c>
      <c r="D18" s="983" t="s">
        <v>562</v>
      </c>
      <c r="E18" s="309" t="s">
        <v>846</v>
      </c>
      <c r="F18" s="904"/>
    </row>
    <row r="19" spans="1:6" s="38" customFormat="1" ht="30" customHeight="1" x14ac:dyDescent="0.2">
      <c r="A19" s="826"/>
      <c r="B19" s="1953"/>
      <c r="C19" s="141" t="s">
        <v>847</v>
      </c>
      <c r="D19" s="982" t="s">
        <v>562</v>
      </c>
      <c r="E19" s="149" t="s">
        <v>842</v>
      </c>
      <c r="F19" s="123"/>
    </row>
    <row r="20" spans="1:6" s="38" customFormat="1" ht="30" customHeight="1" x14ac:dyDescent="0.2">
      <c r="A20" s="826"/>
      <c r="B20" s="1953"/>
      <c r="C20" s="148" t="s">
        <v>848</v>
      </c>
      <c r="D20" s="982" t="s">
        <v>562</v>
      </c>
      <c r="E20" s="149" t="s">
        <v>842</v>
      </c>
      <c r="F20" s="123"/>
    </row>
    <row r="21" spans="1:6" s="38" customFormat="1" ht="30" customHeight="1" x14ac:dyDescent="0.2">
      <c r="A21" s="907"/>
      <c r="B21" s="1954"/>
      <c r="C21" s="180" t="s">
        <v>849</v>
      </c>
      <c r="D21" s="984" t="s">
        <v>562</v>
      </c>
      <c r="E21" s="181" t="s">
        <v>846</v>
      </c>
      <c r="F21" s="2146"/>
    </row>
    <row r="22" spans="1:6" s="38" customFormat="1" ht="30" customHeight="1" x14ac:dyDescent="0.2">
      <c r="A22" s="40"/>
      <c r="B22" s="1956" t="s">
        <v>792</v>
      </c>
      <c r="C22" s="144" t="s">
        <v>793</v>
      </c>
      <c r="D22" s="985" t="s">
        <v>562</v>
      </c>
      <c r="E22" s="766" t="s">
        <v>54</v>
      </c>
      <c r="F22" s="147" t="s">
        <v>130</v>
      </c>
    </row>
    <row r="23" spans="1:6" s="38" customFormat="1" ht="30" customHeight="1" x14ac:dyDescent="0.2">
      <c r="A23" s="41"/>
      <c r="B23" s="1957"/>
      <c r="C23" s="155" t="s">
        <v>656</v>
      </c>
      <c r="D23" s="982" t="s">
        <v>562</v>
      </c>
      <c r="E23" s="156" t="s">
        <v>54</v>
      </c>
      <c r="F23" s="823" t="s">
        <v>657</v>
      </c>
    </row>
    <row r="24" spans="1:6" s="38" customFormat="1" ht="18.5" customHeight="1" x14ac:dyDescent="0.2">
      <c r="A24" s="41"/>
      <c r="B24" s="1957"/>
      <c r="C24" s="148" t="s">
        <v>486</v>
      </c>
      <c r="D24" s="982" t="s">
        <v>562</v>
      </c>
      <c r="E24" s="149" t="s">
        <v>56</v>
      </c>
      <c r="F24" s="305"/>
    </row>
    <row r="25" spans="1:6" s="38" customFormat="1" ht="18.5" customHeight="1" x14ac:dyDescent="0.2">
      <c r="A25" s="41"/>
      <c r="B25" s="1957"/>
      <c r="C25" s="148" t="s">
        <v>487</v>
      </c>
      <c r="D25" s="982" t="s">
        <v>562</v>
      </c>
      <c r="E25" s="149" t="s">
        <v>57</v>
      </c>
      <c r="F25" s="823"/>
    </row>
    <row r="26" spans="1:6" s="38" customFormat="1" ht="18.5" customHeight="1" x14ac:dyDescent="0.2">
      <c r="A26" s="41"/>
      <c r="B26" s="1957"/>
      <c r="C26" s="159" t="s">
        <v>488</v>
      </c>
      <c r="D26" s="982" t="s">
        <v>562</v>
      </c>
      <c r="E26" s="160" t="s">
        <v>474</v>
      </c>
      <c r="F26" s="823" t="s">
        <v>658</v>
      </c>
    </row>
    <row r="27" spans="1:6" s="38" customFormat="1" ht="18.5" customHeight="1" x14ac:dyDescent="0.2">
      <c r="A27" s="41"/>
      <c r="B27" s="1957"/>
      <c r="C27" s="148" t="s">
        <v>659</v>
      </c>
      <c r="D27" s="982" t="s">
        <v>562</v>
      </c>
      <c r="E27" s="149" t="s">
        <v>661</v>
      </c>
      <c r="F27" s="823"/>
    </row>
    <row r="28" spans="1:6" s="38" customFormat="1" ht="18.5" customHeight="1" x14ac:dyDescent="0.2">
      <c r="A28" s="42"/>
      <c r="B28" s="1958"/>
      <c r="C28" s="180" t="s">
        <v>660</v>
      </c>
      <c r="D28" s="984" t="s">
        <v>562</v>
      </c>
      <c r="E28" s="181" t="s">
        <v>662</v>
      </c>
      <c r="F28" s="824"/>
    </row>
    <row r="29" spans="1:6" s="44" customFormat="1" ht="30.75" customHeight="1" x14ac:dyDescent="0.2">
      <c r="A29" s="43"/>
      <c r="B29" s="152" t="s">
        <v>66</v>
      </c>
      <c r="C29" s="138" t="s">
        <v>67</v>
      </c>
      <c r="D29" s="984" t="s">
        <v>562</v>
      </c>
      <c r="E29" s="153" t="s">
        <v>54</v>
      </c>
      <c r="F29" s="124"/>
    </row>
    <row r="30" spans="1:6" s="44" customFormat="1" ht="40" customHeight="1" x14ac:dyDescent="0.2">
      <c r="A30" s="1946"/>
      <c r="B30" s="1959" t="s">
        <v>973</v>
      </c>
      <c r="C30" s="141" t="s">
        <v>974</v>
      </c>
      <c r="D30" s="985" t="s">
        <v>562</v>
      </c>
      <c r="E30" s="156" t="s">
        <v>60</v>
      </c>
      <c r="F30" s="147" t="s">
        <v>134</v>
      </c>
    </row>
    <row r="31" spans="1:6" s="44" customFormat="1" ht="20.149999999999999" customHeight="1" x14ac:dyDescent="0.2">
      <c r="A31" s="1948"/>
      <c r="B31" s="1960"/>
      <c r="C31" s="150" t="s">
        <v>975</v>
      </c>
      <c r="D31" s="984" t="s">
        <v>562</v>
      </c>
      <c r="E31" s="151" t="s">
        <v>55</v>
      </c>
      <c r="F31" s="358"/>
    </row>
    <row r="32" spans="1:6" s="44" customFormat="1" ht="30.75" customHeight="1" x14ac:dyDescent="0.2">
      <c r="A32" s="41"/>
      <c r="B32" s="154" t="s">
        <v>852</v>
      </c>
      <c r="C32" s="155" t="s">
        <v>860</v>
      </c>
      <c r="D32" s="985" t="s">
        <v>562</v>
      </c>
      <c r="E32" s="156" t="s">
        <v>58</v>
      </c>
      <c r="F32" s="157"/>
    </row>
    <row r="33" spans="1:6" s="44" customFormat="1" ht="30.75" customHeight="1" x14ac:dyDescent="0.2">
      <c r="A33" s="41"/>
      <c r="B33" s="154"/>
      <c r="C33" s="155" t="s">
        <v>1299</v>
      </c>
      <c r="D33" s="982" t="s">
        <v>562</v>
      </c>
      <c r="E33" s="156" t="s">
        <v>54</v>
      </c>
      <c r="F33" s="157" t="s">
        <v>1300</v>
      </c>
    </row>
    <row r="34" spans="1:6" s="38" customFormat="1" ht="30" customHeight="1" x14ac:dyDescent="0.2">
      <c r="A34" s="41"/>
      <c r="B34" s="154"/>
      <c r="C34" s="148" t="s">
        <v>1301</v>
      </c>
      <c r="D34" s="982" t="s">
        <v>562</v>
      </c>
      <c r="E34" s="149" t="s">
        <v>21</v>
      </c>
      <c r="F34" s="158" t="s">
        <v>1302</v>
      </c>
    </row>
    <row r="35" spans="1:6" s="38" customFormat="1" ht="30" customHeight="1" x14ac:dyDescent="0.2">
      <c r="A35" s="42"/>
      <c r="B35" s="154"/>
      <c r="C35" s="159" t="s">
        <v>59</v>
      </c>
      <c r="D35" s="984" t="s">
        <v>562</v>
      </c>
      <c r="E35" s="160" t="s">
        <v>55</v>
      </c>
      <c r="F35" s="305" t="s">
        <v>597</v>
      </c>
    </row>
    <row r="36" spans="1:6" s="38" customFormat="1" ht="30" customHeight="1" x14ac:dyDescent="0.2">
      <c r="A36" s="41"/>
      <c r="B36" s="161" t="s">
        <v>853</v>
      </c>
      <c r="C36" s="141" t="s">
        <v>854</v>
      </c>
      <c r="D36" s="985" t="s">
        <v>562</v>
      </c>
      <c r="E36" s="142" t="s">
        <v>842</v>
      </c>
      <c r="F36" s="822"/>
    </row>
    <row r="37" spans="1:6" s="38" customFormat="1" ht="45" customHeight="1" x14ac:dyDescent="0.2">
      <c r="A37" s="41"/>
      <c r="B37" s="154"/>
      <c r="C37" s="148" t="s">
        <v>1303</v>
      </c>
      <c r="D37" s="982" t="s">
        <v>562</v>
      </c>
      <c r="E37" s="769" t="s">
        <v>842</v>
      </c>
      <c r="F37" s="158" t="s">
        <v>855</v>
      </c>
    </row>
    <row r="38" spans="1:6" s="38" customFormat="1" ht="45" customHeight="1" x14ac:dyDescent="0.2">
      <c r="A38" s="41"/>
      <c r="B38" s="154"/>
      <c r="C38" s="148" t="s">
        <v>1304</v>
      </c>
      <c r="D38" s="982" t="s">
        <v>562</v>
      </c>
      <c r="E38" s="769" t="s">
        <v>842</v>
      </c>
      <c r="F38" s="158" t="s">
        <v>1305</v>
      </c>
    </row>
    <row r="39" spans="1:6" s="38" customFormat="1" ht="75" customHeight="1" x14ac:dyDescent="0.2">
      <c r="A39" s="41"/>
      <c r="B39" s="154"/>
      <c r="C39" s="148" t="s">
        <v>976</v>
      </c>
      <c r="D39" s="982" t="s">
        <v>562</v>
      </c>
      <c r="E39" s="769" t="s">
        <v>842</v>
      </c>
      <c r="F39" s="158" t="s">
        <v>856</v>
      </c>
    </row>
    <row r="40" spans="1:6" s="38" customFormat="1" ht="45" customHeight="1" x14ac:dyDescent="0.2">
      <c r="A40" s="41"/>
      <c r="B40" s="154"/>
      <c r="C40" s="148" t="s">
        <v>857</v>
      </c>
      <c r="D40" s="982" t="s">
        <v>562</v>
      </c>
      <c r="E40" s="769" t="s">
        <v>842</v>
      </c>
      <c r="F40" s="158" t="s">
        <v>1306</v>
      </c>
    </row>
    <row r="41" spans="1:6" s="38" customFormat="1" ht="30" customHeight="1" x14ac:dyDescent="0.2">
      <c r="A41" s="42"/>
      <c r="B41" s="167"/>
      <c r="C41" s="180" t="s">
        <v>858</v>
      </c>
      <c r="D41" s="984" t="s">
        <v>562</v>
      </c>
      <c r="E41" s="181" t="s">
        <v>842</v>
      </c>
      <c r="F41" s="906" t="s">
        <v>859</v>
      </c>
    </row>
    <row r="42" spans="1:6" s="38" customFormat="1" ht="31.5" customHeight="1" x14ac:dyDescent="0.2">
      <c r="A42" s="40"/>
      <c r="B42" s="161" t="s">
        <v>663</v>
      </c>
      <c r="C42" s="141" t="s">
        <v>664</v>
      </c>
      <c r="D42" s="985" t="s">
        <v>562</v>
      </c>
      <c r="E42" s="146" t="s">
        <v>58</v>
      </c>
      <c r="F42" s="1940" t="s">
        <v>1307</v>
      </c>
    </row>
    <row r="43" spans="1:6" s="38" customFormat="1" ht="37.5" customHeight="1" x14ac:dyDescent="0.2">
      <c r="A43" s="41"/>
      <c r="B43" s="154"/>
      <c r="C43" s="148" t="s">
        <v>688</v>
      </c>
      <c r="D43" s="982" t="s">
        <v>562</v>
      </c>
      <c r="E43" s="156" t="s">
        <v>69</v>
      </c>
      <c r="F43" s="1941"/>
    </row>
    <row r="44" spans="1:6" s="38" customFormat="1" ht="38" customHeight="1" x14ac:dyDescent="0.2">
      <c r="A44" s="42"/>
      <c r="B44" s="167"/>
      <c r="C44" s="180" t="s">
        <v>665</v>
      </c>
      <c r="D44" s="984" t="s">
        <v>562</v>
      </c>
      <c r="E44" s="181" t="s">
        <v>58</v>
      </c>
      <c r="F44" s="1942"/>
    </row>
    <row r="45" spans="1:6" s="38" customFormat="1" ht="75" customHeight="1" x14ac:dyDescent="0.2">
      <c r="A45" s="41"/>
      <c r="B45" s="154" t="s">
        <v>862</v>
      </c>
      <c r="C45" s="196" t="s">
        <v>864</v>
      </c>
      <c r="D45" s="985" t="s">
        <v>562</v>
      </c>
      <c r="E45" s="142" t="s">
        <v>1283</v>
      </c>
      <c r="F45" s="822" t="s">
        <v>1308</v>
      </c>
    </row>
    <row r="46" spans="1:6" s="38" customFormat="1" ht="86.5" customHeight="1" x14ac:dyDescent="0.2">
      <c r="A46" s="41"/>
      <c r="B46" s="154"/>
      <c r="C46" s="182" t="s">
        <v>1309</v>
      </c>
      <c r="D46" s="982" t="s">
        <v>562</v>
      </c>
      <c r="E46" s="769" t="s">
        <v>1283</v>
      </c>
      <c r="F46" s="158" t="s">
        <v>1308</v>
      </c>
    </row>
    <row r="47" spans="1:6" s="38" customFormat="1" ht="72.5" customHeight="1" x14ac:dyDescent="0.2">
      <c r="A47" s="41"/>
      <c r="B47" s="154"/>
      <c r="C47" s="148" t="s">
        <v>1310</v>
      </c>
      <c r="D47" s="982" t="s">
        <v>562</v>
      </c>
      <c r="E47" s="769" t="s">
        <v>1283</v>
      </c>
      <c r="F47" s="158" t="s">
        <v>1311</v>
      </c>
    </row>
    <row r="48" spans="1:6" s="38" customFormat="1" ht="46" customHeight="1" x14ac:dyDescent="0.2">
      <c r="A48" s="41"/>
      <c r="B48" s="154"/>
      <c r="C48" s="148" t="s">
        <v>861</v>
      </c>
      <c r="D48" s="982" t="s">
        <v>562</v>
      </c>
      <c r="E48" s="769" t="s">
        <v>1283</v>
      </c>
      <c r="F48" s="158" t="s">
        <v>1312</v>
      </c>
    </row>
    <row r="49" spans="1:6" s="38" customFormat="1" ht="64.5" customHeight="1" x14ac:dyDescent="0.2">
      <c r="A49" s="41"/>
      <c r="B49" s="154"/>
      <c r="C49" s="182" t="s">
        <v>1313</v>
      </c>
      <c r="D49" s="982" t="s">
        <v>562</v>
      </c>
      <c r="E49" s="769" t="s">
        <v>1283</v>
      </c>
      <c r="F49" s="158" t="s">
        <v>1314</v>
      </c>
    </row>
    <row r="50" spans="1:6" s="38" customFormat="1" ht="67" customHeight="1" x14ac:dyDescent="0.2">
      <c r="A50" s="41"/>
      <c r="B50" s="154"/>
      <c r="C50" s="148" t="s">
        <v>1315</v>
      </c>
      <c r="D50" s="982" t="s">
        <v>562</v>
      </c>
      <c r="E50" s="769" t="s">
        <v>1283</v>
      </c>
      <c r="F50" s="158" t="s">
        <v>1316</v>
      </c>
    </row>
    <row r="51" spans="1:6" s="38" customFormat="1" ht="67" customHeight="1" x14ac:dyDescent="0.2">
      <c r="A51" s="41"/>
      <c r="B51" s="154"/>
      <c r="C51" s="148" t="s">
        <v>1317</v>
      </c>
      <c r="D51" s="982" t="s">
        <v>562</v>
      </c>
      <c r="E51" s="149" t="s">
        <v>1283</v>
      </c>
      <c r="F51" s="158" t="s">
        <v>1318</v>
      </c>
    </row>
    <row r="52" spans="1:6" s="38" customFormat="1" ht="23" customHeight="1" x14ac:dyDescent="0.2">
      <c r="A52" s="42"/>
      <c r="B52" s="167"/>
      <c r="C52" s="180" t="s">
        <v>977</v>
      </c>
      <c r="D52" s="983" t="s">
        <v>562</v>
      </c>
      <c r="E52" s="181" t="s">
        <v>865</v>
      </c>
      <c r="F52" s="906" t="s">
        <v>866</v>
      </c>
    </row>
    <row r="53" spans="1:6" s="38" customFormat="1" ht="67.5" customHeight="1" x14ac:dyDescent="0.2">
      <c r="A53" s="41"/>
      <c r="B53" s="154" t="s">
        <v>863</v>
      </c>
      <c r="C53" s="182" t="s">
        <v>1319</v>
      </c>
      <c r="D53" s="986" t="s">
        <v>562</v>
      </c>
      <c r="E53" s="309" t="s">
        <v>1320</v>
      </c>
      <c r="F53" s="823" t="s">
        <v>1321</v>
      </c>
    </row>
    <row r="54" spans="1:6" s="38" customFormat="1" ht="41.5" customHeight="1" x14ac:dyDescent="0.2">
      <c r="A54" s="41"/>
      <c r="B54" s="154"/>
      <c r="C54" s="148" t="s">
        <v>1322</v>
      </c>
      <c r="D54" s="982" t="s">
        <v>562</v>
      </c>
      <c r="E54" s="149" t="s">
        <v>1320</v>
      </c>
      <c r="F54" s="158" t="s">
        <v>1321</v>
      </c>
    </row>
    <row r="55" spans="1:6" s="38" customFormat="1" ht="67.5" customHeight="1" x14ac:dyDescent="0.2">
      <c r="A55" s="41"/>
      <c r="B55" s="154"/>
      <c r="C55" s="148" t="s">
        <v>1310</v>
      </c>
      <c r="D55" s="982" t="s">
        <v>562</v>
      </c>
      <c r="E55" s="149" t="s">
        <v>1320</v>
      </c>
      <c r="F55" s="158" t="s">
        <v>1323</v>
      </c>
    </row>
    <row r="56" spans="1:6" s="38" customFormat="1" ht="48" customHeight="1" x14ac:dyDescent="0.2">
      <c r="A56" s="41"/>
      <c r="B56" s="154"/>
      <c r="C56" s="148" t="s">
        <v>861</v>
      </c>
      <c r="D56" s="982" t="s">
        <v>562</v>
      </c>
      <c r="E56" s="149" t="s">
        <v>1320</v>
      </c>
      <c r="F56" s="158" t="s">
        <v>1312</v>
      </c>
    </row>
    <row r="57" spans="1:6" s="38" customFormat="1" ht="68.5" customHeight="1" x14ac:dyDescent="0.2">
      <c r="A57" s="41"/>
      <c r="B57" s="154"/>
      <c r="C57" s="148" t="s">
        <v>1324</v>
      </c>
      <c r="D57" s="982" t="s">
        <v>562</v>
      </c>
      <c r="E57" s="149" t="s">
        <v>1320</v>
      </c>
      <c r="F57" s="158" t="s">
        <v>1325</v>
      </c>
    </row>
    <row r="58" spans="1:6" s="38" customFormat="1" ht="71" customHeight="1" x14ac:dyDescent="0.2">
      <c r="A58" s="42"/>
      <c r="B58" s="167"/>
      <c r="C58" s="180" t="s">
        <v>1315</v>
      </c>
      <c r="D58" s="983" t="s">
        <v>562</v>
      </c>
      <c r="E58" s="181" t="s">
        <v>1320</v>
      </c>
      <c r="F58" s="906" t="s">
        <v>1316</v>
      </c>
    </row>
    <row r="59" spans="1:6" s="38" customFormat="1" ht="68" customHeight="1" x14ac:dyDescent="0.2">
      <c r="A59" s="41"/>
      <c r="B59" s="154" t="s">
        <v>867</v>
      </c>
      <c r="C59" s="155" t="s">
        <v>868</v>
      </c>
      <c r="D59" s="986" t="s">
        <v>562</v>
      </c>
      <c r="E59" s="156" t="s">
        <v>869</v>
      </c>
      <c r="F59" s="157" t="s">
        <v>870</v>
      </c>
    </row>
    <row r="60" spans="1:6" s="38" customFormat="1" ht="28.5" customHeight="1" x14ac:dyDescent="0.2">
      <c r="A60" s="41"/>
      <c r="B60" s="154"/>
      <c r="C60" s="148" t="s">
        <v>871</v>
      </c>
      <c r="D60" s="982" t="s">
        <v>562</v>
      </c>
      <c r="E60" s="149" t="s">
        <v>1320</v>
      </c>
      <c r="F60" s="158" t="s">
        <v>1326</v>
      </c>
    </row>
    <row r="61" spans="1:6" s="38" customFormat="1" ht="38" customHeight="1" x14ac:dyDescent="0.2">
      <c r="A61" s="41"/>
      <c r="B61" s="154"/>
      <c r="C61" s="159" t="s">
        <v>872</v>
      </c>
      <c r="D61" s="982" t="s">
        <v>562</v>
      </c>
      <c r="E61" s="149" t="s">
        <v>1320</v>
      </c>
      <c r="F61" s="305" t="s">
        <v>1327</v>
      </c>
    </row>
    <row r="62" spans="1:6" s="38" customFormat="1" ht="40" customHeight="1" x14ac:dyDescent="0.2">
      <c r="A62" s="41"/>
      <c r="B62" s="154"/>
      <c r="C62" s="159" t="s">
        <v>873</v>
      </c>
      <c r="D62" s="982" t="s">
        <v>562</v>
      </c>
      <c r="E62" s="149" t="s">
        <v>1320</v>
      </c>
      <c r="F62" s="157" t="s">
        <v>1328</v>
      </c>
    </row>
    <row r="63" spans="1:6" s="38" customFormat="1" ht="16" customHeight="1" x14ac:dyDescent="0.2">
      <c r="A63" s="41"/>
      <c r="B63" s="154"/>
      <c r="C63" s="159" t="s">
        <v>874</v>
      </c>
      <c r="D63" s="982" t="s">
        <v>562</v>
      </c>
      <c r="E63" s="149" t="s">
        <v>1320</v>
      </c>
      <c r="F63" s="305" t="s">
        <v>859</v>
      </c>
    </row>
    <row r="64" spans="1:6" s="38" customFormat="1" ht="28.5" customHeight="1" x14ac:dyDescent="0.2">
      <c r="A64" s="41"/>
      <c r="B64" s="154"/>
      <c r="C64" s="162" t="s">
        <v>875</v>
      </c>
      <c r="D64" s="982" t="s">
        <v>562</v>
      </c>
      <c r="E64" s="149" t="s">
        <v>1320</v>
      </c>
      <c r="F64" s="164" t="s">
        <v>1329</v>
      </c>
    </row>
    <row r="65" spans="1:6" s="38" customFormat="1" ht="22.5" customHeight="1" x14ac:dyDescent="0.2">
      <c r="A65" s="41"/>
      <c r="B65" s="154"/>
      <c r="C65" s="165" t="s">
        <v>876</v>
      </c>
      <c r="D65" s="982" t="s">
        <v>562</v>
      </c>
      <c r="E65" s="149" t="s">
        <v>1320</v>
      </c>
      <c r="F65" s="166" t="s">
        <v>1330</v>
      </c>
    </row>
    <row r="66" spans="1:6" s="38" customFormat="1" ht="30" customHeight="1" x14ac:dyDescent="0.2">
      <c r="A66" s="41"/>
      <c r="B66" s="167"/>
      <c r="C66" s="150" t="s">
        <v>878</v>
      </c>
      <c r="D66" s="984" t="s">
        <v>562</v>
      </c>
      <c r="E66" s="350" t="s">
        <v>1320</v>
      </c>
      <c r="F66" s="168" t="s">
        <v>859</v>
      </c>
    </row>
    <row r="67" spans="1:6" s="38" customFormat="1" ht="30" customHeight="1" x14ac:dyDescent="0.2">
      <c r="A67" s="40"/>
      <c r="B67" s="161" t="s">
        <v>879</v>
      </c>
      <c r="C67" s="144" t="s">
        <v>1331</v>
      </c>
      <c r="D67" s="986" t="s">
        <v>562</v>
      </c>
      <c r="E67" s="156" t="s">
        <v>1320</v>
      </c>
      <c r="F67" s="147" t="s">
        <v>870</v>
      </c>
    </row>
    <row r="68" spans="1:6" s="38" customFormat="1" ht="28.5" customHeight="1" x14ac:dyDescent="0.2">
      <c r="A68" s="41"/>
      <c r="B68" s="154"/>
      <c r="C68" s="148" t="s">
        <v>871</v>
      </c>
      <c r="D68" s="982" t="s">
        <v>562</v>
      </c>
      <c r="E68" s="149" t="s">
        <v>1320</v>
      </c>
      <c r="F68" s="158" t="s">
        <v>1326</v>
      </c>
    </row>
    <row r="69" spans="1:6" s="38" customFormat="1" ht="32.5" customHeight="1" x14ac:dyDescent="0.2">
      <c r="A69" s="41"/>
      <c r="B69" s="154"/>
      <c r="C69" s="159" t="s">
        <v>872</v>
      </c>
      <c r="D69" s="982" t="s">
        <v>562</v>
      </c>
      <c r="E69" s="149" t="s">
        <v>1320</v>
      </c>
      <c r="F69" s="305" t="s">
        <v>1327</v>
      </c>
    </row>
    <row r="70" spans="1:6" s="38" customFormat="1" ht="41.5" customHeight="1" x14ac:dyDescent="0.2">
      <c r="A70" s="41"/>
      <c r="B70" s="154"/>
      <c r="C70" s="159" t="s">
        <v>873</v>
      </c>
      <c r="D70" s="982" t="s">
        <v>562</v>
      </c>
      <c r="E70" s="149" t="s">
        <v>1320</v>
      </c>
      <c r="F70" s="158" t="s">
        <v>1332</v>
      </c>
    </row>
    <row r="71" spans="1:6" s="38" customFormat="1" ht="20" customHeight="1" x14ac:dyDescent="0.2">
      <c r="A71" s="41"/>
      <c r="B71" s="154"/>
      <c r="C71" s="162" t="s">
        <v>874</v>
      </c>
      <c r="D71" s="982" t="s">
        <v>562</v>
      </c>
      <c r="E71" s="149" t="s">
        <v>1320</v>
      </c>
      <c r="F71" s="164" t="s">
        <v>859</v>
      </c>
    </row>
    <row r="72" spans="1:6" s="38" customFormat="1" ht="29" customHeight="1" x14ac:dyDescent="0.2">
      <c r="A72" s="41"/>
      <c r="B72" s="154"/>
      <c r="C72" s="310" t="s">
        <v>875</v>
      </c>
      <c r="D72" s="982" t="s">
        <v>562</v>
      </c>
      <c r="E72" s="149" t="s">
        <v>1320</v>
      </c>
      <c r="F72" s="166" t="s">
        <v>1329</v>
      </c>
    </row>
    <row r="73" spans="1:6" s="38" customFormat="1" ht="24" customHeight="1" x14ac:dyDescent="0.2">
      <c r="A73" s="41"/>
      <c r="B73" s="154"/>
      <c r="C73" s="182" t="s">
        <v>876</v>
      </c>
      <c r="D73" s="982" t="s">
        <v>562</v>
      </c>
      <c r="E73" s="149" t="s">
        <v>1320</v>
      </c>
      <c r="F73" s="823" t="s">
        <v>877</v>
      </c>
    </row>
    <row r="74" spans="1:6" s="38" customFormat="1" ht="29.5" customHeight="1" x14ac:dyDescent="0.2">
      <c r="A74" s="42"/>
      <c r="B74" s="167"/>
      <c r="C74" s="150" t="s">
        <v>878</v>
      </c>
      <c r="D74" s="984" t="s">
        <v>562</v>
      </c>
      <c r="E74" s="151" t="s">
        <v>1320</v>
      </c>
      <c r="F74" s="168" t="s">
        <v>859</v>
      </c>
    </row>
    <row r="75" spans="1:6" s="38" customFormat="1" ht="23" customHeight="1" x14ac:dyDescent="0.2">
      <c r="A75" s="41"/>
      <c r="B75" s="154" t="s">
        <v>909</v>
      </c>
      <c r="C75" s="182" t="s">
        <v>978</v>
      </c>
      <c r="D75" s="981" t="s">
        <v>562</v>
      </c>
      <c r="E75" s="309" t="s">
        <v>842</v>
      </c>
      <c r="F75" s="823"/>
    </row>
    <row r="76" spans="1:6" s="38" customFormat="1" ht="41" customHeight="1" x14ac:dyDescent="0.2">
      <c r="A76" s="42"/>
      <c r="B76" s="167"/>
      <c r="C76" s="150" t="s">
        <v>981</v>
      </c>
      <c r="D76" s="984" t="s">
        <v>562</v>
      </c>
      <c r="E76" s="151" t="s">
        <v>846</v>
      </c>
      <c r="F76" s="168" t="s">
        <v>1333</v>
      </c>
    </row>
    <row r="77" spans="1:6" s="38" customFormat="1" ht="40" customHeight="1" x14ac:dyDescent="0.2">
      <c r="A77" s="41"/>
      <c r="B77" s="154" t="s">
        <v>982</v>
      </c>
      <c r="C77" s="196" t="s">
        <v>880</v>
      </c>
      <c r="D77" s="986" t="s">
        <v>562</v>
      </c>
      <c r="E77" s="197" t="s">
        <v>842</v>
      </c>
      <c r="F77" s="198" t="s">
        <v>1334</v>
      </c>
    </row>
    <row r="78" spans="1:6" s="38" customFormat="1" ht="74.5" customHeight="1" x14ac:dyDescent="0.2">
      <c r="A78" s="41"/>
      <c r="B78" s="154"/>
      <c r="C78" s="177" t="s">
        <v>881</v>
      </c>
      <c r="D78" s="982" t="s">
        <v>562</v>
      </c>
      <c r="E78" s="199" t="s">
        <v>842</v>
      </c>
      <c r="F78" s="178" t="s">
        <v>1335</v>
      </c>
    </row>
    <row r="79" spans="1:6" s="38" customFormat="1" ht="45" customHeight="1" x14ac:dyDescent="0.2">
      <c r="A79" s="42"/>
      <c r="B79" s="167"/>
      <c r="C79" s="184" t="s">
        <v>882</v>
      </c>
      <c r="D79" s="984" t="s">
        <v>562</v>
      </c>
      <c r="E79" s="188" t="s">
        <v>842</v>
      </c>
      <c r="F79" s="311" t="s">
        <v>883</v>
      </c>
    </row>
    <row r="80" spans="1:6" s="38" customFormat="1" ht="30" customHeight="1" x14ac:dyDescent="0.2">
      <c r="A80" s="40"/>
      <c r="B80" s="161" t="s">
        <v>758</v>
      </c>
      <c r="C80" s="196" t="s">
        <v>884</v>
      </c>
      <c r="D80" s="981" t="s">
        <v>562</v>
      </c>
      <c r="E80" s="197" t="s">
        <v>842</v>
      </c>
      <c r="F80" s="198"/>
    </row>
    <row r="81" spans="1:6" s="38" customFormat="1" ht="30" customHeight="1" x14ac:dyDescent="0.2">
      <c r="A81" s="42"/>
      <c r="B81" s="167"/>
      <c r="C81" s="180" t="s">
        <v>1336</v>
      </c>
      <c r="D81" s="984" t="s">
        <v>562</v>
      </c>
      <c r="E81" s="181" t="s">
        <v>842</v>
      </c>
      <c r="F81" s="906" t="s">
        <v>883</v>
      </c>
    </row>
    <row r="82" spans="1:6" s="38" customFormat="1" ht="29.5" customHeight="1" x14ac:dyDescent="0.2">
      <c r="A82" s="40"/>
      <c r="B82" s="161" t="s">
        <v>666</v>
      </c>
      <c r="C82" s="141" t="s">
        <v>664</v>
      </c>
      <c r="D82" s="986" t="s">
        <v>562</v>
      </c>
      <c r="E82" s="146" t="s">
        <v>54</v>
      </c>
      <c r="F82" s="1940" t="s">
        <v>667</v>
      </c>
    </row>
    <row r="83" spans="1:6" s="38" customFormat="1" ht="45" customHeight="1" x14ac:dyDescent="0.2">
      <c r="A83" s="41"/>
      <c r="B83" s="154"/>
      <c r="C83" s="148" t="s">
        <v>1337</v>
      </c>
      <c r="D83" s="982" t="s">
        <v>562</v>
      </c>
      <c r="E83" s="156" t="s">
        <v>54</v>
      </c>
      <c r="F83" s="1941"/>
    </row>
    <row r="84" spans="1:6" s="38" customFormat="1" ht="45" customHeight="1" x14ac:dyDescent="0.2">
      <c r="A84" s="41"/>
      <c r="B84" s="1962"/>
      <c r="C84" s="182" t="s">
        <v>885</v>
      </c>
      <c r="D84" s="982" t="s">
        <v>562</v>
      </c>
      <c r="E84" s="309" t="s">
        <v>54</v>
      </c>
      <c r="F84" s="1941"/>
    </row>
    <row r="85" spans="1:6" s="38" customFormat="1" ht="36.5" customHeight="1" x14ac:dyDescent="0.2">
      <c r="A85" s="42"/>
      <c r="B85" s="1963"/>
      <c r="C85" s="150" t="s">
        <v>1338</v>
      </c>
      <c r="D85" s="984" t="s">
        <v>562</v>
      </c>
      <c r="E85" s="350" t="s">
        <v>54</v>
      </c>
      <c r="F85" s="168" t="s">
        <v>1339</v>
      </c>
    </row>
    <row r="86" spans="1:6" s="38" customFormat="1" ht="30" customHeight="1" x14ac:dyDescent="0.2">
      <c r="A86" s="40"/>
      <c r="B86" s="1964" t="s">
        <v>61</v>
      </c>
      <c r="C86" s="141" t="s">
        <v>62</v>
      </c>
      <c r="D86" s="981" t="s">
        <v>562</v>
      </c>
      <c r="E86" s="142" t="s">
        <v>54</v>
      </c>
      <c r="F86" s="822" t="s">
        <v>132</v>
      </c>
    </row>
    <row r="87" spans="1:6" s="38" customFormat="1" ht="30.5" customHeight="1" x14ac:dyDescent="0.2">
      <c r="A87" s="42"/>
      <c r="B87" s="1965"/>
      <c r="C87" s="150" t="s">
        <v>63</v>
      </c>
      <c r="D87" s="984" t="s">
        <v>562</v>
      </c>
      <c r="E87" s="151" t="s">
        <v>55</v>
      </c>
      <c r="F87" s="168" t="s">
        <v>597</v>
      </c>
    </row>
    <row r="88" spans="1:6" s="38" customFormat="1" ht="30.5" customHeight="1" x14ac:dyDescent="0.2">
      <c r="A88" s="41"/>
      <c r="B88" s="313" t="s">
        <v>897</v>
      </c>
      <c r="C88" s="182" t="s">
        <v>886</v>
      </c>
      <c r="D88" s="986" t="s">
        <v>562</v>
      </c>
      <c r="E88" s="309" t="s">
        <v>869</v>
      </c>
      <c r="F88" s="823" t="s">
        <v>887</v>
      </c>
    </row>
    <row r="89" spans="1:6" s="38" customFormat="1" ht="55" customHeight="1" x14ac:dyDescent="0.2">
      <c r="A89" s="41"/>
      <c r="B89" s="312"/>
      <c r="C89" s="148" t="s">
        <v>888</v>
      </c>
      <c r="D89" s="982" t="s">
        <v>562</v>
      </c>
      <c r="E89" s="149" t="s">
        <v>842</v>
      </c>
      <c r="F89" s="158" t="s">
        <v>889</v>
      </c>
    </row>
    <row r="90" spans="1:6" s="38" customFormat="1" ht="26.5" customHeight="1" x14ac:dyDescent="0.2">
      <c r="A90" s="41"/>
      <c r="B90" s="312"/>
      <c r="C90" s="148" t="s">
        <v>890</v>
      </c>
      <c r="D90" s="982" t="s">
        <v>562</v>
      </c>
      <c r="E90" s="149" t="s">
        <v>842</v>
      </c>
      <c r="F90" s="158"/>
    </row>
    <row r="91" spans="1:6" s="38" customFormat="1" ht="25" customHeight="1" x14ac:dyDescent="0.2">
      <c r="A91" s="41"/>
      <c r="B91" s="312"/>
      <c r="C91" s="148" t="s">
        <v>891</v>
      </c>
      <c r="D91" s="982" t="s">
        <v>562</v>
      </c>
      <c r="E91" s="149" t="s">
        <v>842</v>
      </c>
      <c r="F91" s="158" t="s">
        <v>892</v>
      </c>
    </row>
    <row r="92" spans="1:6" s="38" customFormat="1" ht="30.5" customHeight="1" x14ac:dyDescent="0.2">
      <c r="A92" s="41"/>
      <c r="B92" s="312"/>
      <c r="C92" s="148" t="s">
        <v>893</v>
      </c>
      <c r="D92" s="982" t="s">
        <v>562</v>
      </c>
      <c r="E92" s="149" t="s">
        <v>842</v>
      </c>
      <c r="F92" s="158" t="s">
        <v>1333</v>
      </c>
    </row>
    <row r="93" spans="1:6" s="38" customFormat="1" ht="23" customHeight="1" x14ac:dyDescent="0.2">
      <c r="A93" s="41"/>
      <c r="B93" s="312"/>
      <c r="C93" s="148" t="s">
        <v>894</v>
      </c>
      <c r="D93" s="982" t="s">
        <v>562</v>
      </c>
      <c r="E93" s="149" t="s">
        <v>895</v>
      </c>
      <c r="F93" s="158"/>
    </row>
    <row r="94" spans="1:6" s="38" customFormat="1" ht="30.5" customHeight="1" x14ac:dyDescent="0.2">
      <c r="A94" s="42"/>
      <c r="B94" s="905"/>
      <c r="C94" s="180" t="s">
        <v>896</v>
      </c>
      <c r="D94" s="984" t="s">
        <v>562</v>
      </c>
      <c r="E94" s="181" t="s">
        <v>842</v>
      </c>
      <c r="F94" s="906"/>
    </row>
    <row r="95" spans="1:6" s="38" customFormat="1" ht="34.5" customHeight="1" x14ac:dyDescent="0.2">
      <c r="A95" s="41"/>
      <c r="B95" s="161" t="s">
        <v>64</v>
      </c>
      <c r="C95" s="144" t="s">
        <v>790</v>
      </c>
      <c r="D95" s="986" t="s">
        <v>562</v>
      </c>
      <c r="E95" s="146" t="s">
        <v>60</v>
      </c>
      <c r="F95" s="147" t="s">
        <v>134</v>
      </c>
    </row>
    <row r="96" spans="1:6" s="38" customFormat="1" ht="21" customHeight="1" x14ac:dyDescent="0.2">
      <c r="A96" s="41"/>
      <c r="B96" s="154"/>
      <c r="C96" s="169" t="s">
        <v>635</v>
      </c>
      <c r="D96" s="982" t="s">
        <v>562</v>
      </c>
      <c r="E96" s="149" t="s">
        <v>54</v>
      </c>
      <c r="F96" s="158" t="s">
        <v>543</v>
      </c>
    </row>
    <row r="97" spans="1:6" s="38" customFormat="1" ht="21" customHeight="1" x14ac:dyDescent="0.2">
      <c r="A97" s="41"/>
      <c r="B97" s="154"/>
      <c r="C97" s="169" t="s">
        <v>898</v>
      </c>
      <c r="D97" s="982" t="s">
        <v>562</v>
      </c>
      <c r="E97" s="149" t="s">
        <v>54</v>
      </c>
      <c r="F97" s="305" t="s">
        <v>855</v>
      </c>
    </row>
    <row r="98" spans="1:6" s="38" customFormat="1" ht="21" customHeight="1" x14ac:dyDescent="0.2">
      <c r="A98" s="41"/>
      <c r="B98" s="154"/>
      <c r="C98" s="148" t="s">
        <v>244</v>
      </c>
      <c r="D98" s="982" t="s">
        <v>562</v>
      </c>
      <c r="E98" s="149" t="s">
        <v>54</v>
      </c>
      <c r="F98" s="305" t="s">
        <v>131</v>
      </c>
    </row>
    <row r="99" spans="1:6" s="38" customFormat="1" ht="21" customHeight="1" x14ac:dyDescent="0.2">
      <c r="A99" s="41"/>
      <c r="B99" s="154"/>
      <c r="C99" s="148" t="s">
        <v>637</v>
      </c>
      <c r="D99" s="982" t="s">
        <v>562</v>
      </c>
      <c r="E99" s="149" t="s">
        <v>54</v>
      </c>
      <c r="F99" s="158" t="s">
        <v>597</v>
      </c>
    </row>
    <row r="100" spans="1:6" s="38" customFormat="1" ht="25.5" customHeight="1" x14ac:dyDescent="0.2">
      <c r="A100" s="41"/>
      <c r="B100" s="154"/>
      <c r="C100" s="148" t="s">
        <v>638</v>
      </c>
      <c r="D100" s="982" t="s">
        <v>562</v>
      </c>
      <c r="E100" s="149" t="s">
        <v>639</v>
      </c>
      <c r="F100" s="158" t="s">
        <v>135</v>
      </c>
    </row>
    <row r="101" spans="1:6" s="38" customFormat="1" ht="21" customHeight="1" x14ac:dyDescent="0.2">
      <c r="A101" s="41"/>
      <c r="B101" s="154"/>
      <c r="C101" s="148" t="s">
        <v>489</v>
      </c>
      <c r="D101" s="982" t="s">
        <v>562</v>
      </c>
      <c r="E101" s="149" t="s">
        <v>245</v>
      </c>
      <c r="F101" s="158"/>
    </row>
    <row r="102" spans="1:6" s="38" customFormat="1" ht="21" customHeight="1" x14ac:dyDescent="0.2">
      <c r="A102" s="189"/>
      <c r="B102" s="167"/>
      <c r="C102" s="150" t="s">
        <v>15</v>
      </c>
      <c r="D102" s="984" t="s">
        <v>562</v>
      </c>
      <c r="E102" s="151" t="s">
        <v>16</v>
      </c>
      <c r="F102" s="168" t="s">
        <v>137</v>
      </c>
    </row>
    <row r="103" spans="1:6" s="38" customFormat="1" ht="33" customHeight="1" x14ac:dyDescent="0.2">
      <c r="A103" s="314"/>
      <c r="B103" s="308" t="s">
        <v>899</v>
      </c>
      <c r="C103" s="162" t="s">
        <v>1340</v>
      </c>
      <c r="D103" s="986" t="s">
        <v>562</v>
      </c>
      <c r="E103" s="163" t="s">
        <v>246</v>
      </c>
      <c r="F103" s="164" t="s">
        <v>1341</v>
      </c>
    </row>
    <row r="104" spans="1:6" s="38" customFormat="1" ht="28.5" customHeight="1" x14ac:dyDescent="0.2">
      <c r="A104" s="41"/>
      <c r="B104" s="154"/>
      <c r="C104" s="182" t="s">
        <v>905</v>
      </c>
      <c r="D104" s="982" t="s">
        <v>562</v>
      </c>
      <c r="E104" s="309" t="s">
        <v>246</v>
      </c>
      <c r="F104" s="823" t="s">
        <v>1342</v>
      </c>
    </row>
    <row r="105" spans="1:6" s="38" customFormat="1" ht="28.5" customHeight="1" x14ac:dyDescent="0.2">
      <c r="A105" s="41"/>
      <c r="B105" s="154"/>
      <c r="C105" s="148" t="s">
        <v>894</v>
      </c>
      <c r="D105" s="982" t="s">
        <v>562</v>
      </c>
      <c r="E105" s="149" t="s">
        <v>895</v>
      </c>
      <c r="F105" s="158"/>
    </row>
    <row r="106" spans="1:6" s="38" customFormat="1" ht="74.5" customHeight="1" x14ac:dyDescent="0.2">
      <c r="A106" s="42"/>
      <c r="B106" s="167"/>
      <c r="C106" s="180" t="s">
        <v>910</v>
      </c>
      <c r="D106" s="984" t="s">
        <v>562</v>
      </c>
      <c r="E106" s="181" t="s">
        <v>842</v>
      </c>
      <c r="F106" s="824"/>
    </row>
    <row r="107" spans="1:6" s="38" customFormat="1" ht="33.75" customHeight="1" x14ac:dyDescent="0.2">
      <c r="A107" s="41"/>
      <c r="B107" s="154" t="s">
        <v>900</v>
      </c>
      <c r="C107" s="182" t="s">
        <v>901</v>
      </c>
      <c r="D107" s="986" t="s">
        <v>562</v>
      </c>
      <c r="E107" s="309" t="s">
        <v>1320</v>
      </c>
      <c r="F107" s="823" t="s">
        <v>1343</v>
      </c>
    </row>
    <row r="108" spans="1:6" s="38" customFormat="1" ht="60" customHeight="1" x14ac:dyDescent="0.2">
      <c r="A108" s="41"/>
      <c r="B108" s="154"/>
      <c r="C108" s="148" t="s">
        <v>980</v>
      </c>
      <c r="D108" s="982" t="s">
        <v>562</v>
      </c>
      <c r="E108" s="149" t="s">
        <v>842</v>
      </c>
      <c r="F108" s="158"/>
    </row>
    <row r="109" spans="1:6" s="38" customFormat="1" ht="59" customHeight="1" x14ac:dyDescent="0.2">
      <c r="A109" s="41"/>
      <c r="B109" s="154"/>
      <c r="C109" s="148" t="s">
        <v>979</v>
      </c>
      <c r="D109" s="982" t="s">
        <v>562</v>
      </c>
      <c r="E109" s="149" t="s">
        <v>842</v>
      </c>
      <c r="F109" s="158"/>
    </row>
    <row r="110" spans="1:6" s="38" customFormat="1" ht="29.5" customHeight="1" x14ac:dyDescent="0.2">
      <c r="A110" s="41"/>
      <c r="B110" s="154"/>
      <c r="C110" s="148" t="s">
        <v>894</v>
      </c>
      <c r="D110" s="982" t="s">
        <v>562</v>
      </c>
      <c r="E110" s="149" t="s">
        <v>895</v>
      </c>
      <c r="F110" s="158"/>
    </row>
    <row r="111" spans="1:6" s="38" customFormat="1" ht="29.5" customHeight="1" x14ac:dyDescent="0.2">
      <c r="A111" s="42"/>
      <c r="B111" s="167"/>
      <c r="C111" s="180" t="s">
        <v>902</v>
      </c>
      <c r="D111" s="984" t="s">
        <v>562</v>
      </c>
      <c r="E111" s="181" t="s">
        <v>846</v>
      </c>
      <c r="F111" s="906" t="s">
        <v>903</v>
      </c>
    </row>
    <row r="112" spans="1:6" s="38" customFormat="1" ht="26.25" customHeight="1" x14ac:dyDescent="0.2">
      <c r="A112" s="40"/>
      <c r="B112" s="161" t="s">
        <v>904</v>
      </c>
      <c r="C112" s="144" t="s">
        <v>17</v>
      </c>
      <c r="D112" s="986" t="s">
        <v>562</v>
      </c>
      <c r="E112" s="142" t="s">
        <v>54</v>
      </c>
      <c r="F112" s="147" t="s">
        <v>134</v>
      </c>
    </row>
    <row r="113" spans="1:6" s="45" customFormat="1" ht="29.5" customHeight="1" x14ac:dyDescent="0.2">
      <c r="A113" s="41"/>
      <c r="B113" s="154"/>
      <c r="C113" s="148" t="s">
        <v>911</v>
      </c>
      <c r="D113" s="982" t="s">
        <v>562</v>
      </c>
      <c r="E113" s="769" t="s">
        <v>54</v>
      </c>
      <c r="F113" s="158" t="s">
        <v>544</v>
      </c>
    </row>
    <row r="114" spans="1:6" s="45" customFormat="1" ht="27" customHeight="1" x14ac:dyDescent="0.2">
      <c r="A114" s="41"/>
      <c r="B114" s="154"/>
      <c r="C114" s="148" t="s">
        <v>18</v>
      </c>
      <c r="D114" s="982" t="s">
        <v>562</v>
      </c>
      <c r="E114" s="769" t="s">
        <v>19</v>
      </c>
      <c r="F114" s="158"/>
    </row>
    <row r="115" spans="1:6" s="46" customFormat="1" ht="29.25" customHeight="1" x14ac:dyDescent="0.2">
      <c r="A115" s="41"/>
      <c r="B115" s="154"/>
      <c r="C115" s="148" t="s">
        <v>636</v>
      </c>
      <c r="D115" s="982" t="s">
        <v>562</v>
      </c>
      <c r="E115" s="769" t="s">
        <v>54</v>
      </c>
      <c r="F115" s="305" t="s">
        <v>131</v>
      </c>
    </row>
    <row r="116" spans="1:6" s="46" customFormat="1" ht="29.25" customHeight="1" x14ac:dyDescent="0.2">
      <c r="A116" s="41"/>
      <c r="B116" s="154"/>
      <c r="C116" s="148" t="s">
        <v>20</v>
      </c>
      <c r="D116" s="982" t="s">
        <v>562</v>
      </c>
      <c r="E116" s="769" t="s">
        <v>54</v>
      </c>
      <c r="F116" s="158" t="s">
        <v>597</v>
      </c>
    </row>
    <row r="117" spans="1:6" ht="29.25" customHeight="1" x14ac:dyDescent="0.2">
      <c r="A117" s="41"/>
      <c r="B117" s="154"/>
      <c r="C117" s="170" t="s">
        <v>22</v>
      </c>
      <c r="D117" s="982" t="s">
        <v>562</v>
      </c>
      <c r="E117" s="769" t="s">
        <v>639</v>
      </c>
      <c r="F117" s="158" t="s">
        <v>135</v>
      </c>
    </row>
    <row r="118" spans="1:6" ht="29.25" customHeight="1" x14ac:dyDescent="0.2">
      <c r="A118" s="41"/>
      <c r="B118" s="154"/>
      <c r="C118" s="148" t="s">
        <v>489</v>
      </c>
      <c r="D118" s="982" t="s">
        <v>562</v>
      </c>
      <c r="E118" s="769" t="s">
        <v>245</v>
      </c>
      <c r="F118" s="158"/>
    </row>
    <row r="119" spans="1:6" ht="29.25" customHeight="1" x14ac:dyDescent="0.2">
      <c r="A119" s="42"/>
      <c r="B119" s="167"/>
      <c r="C119" s="150" t="s">
        <v>15</v>
      </c>
      <c r="D119" s="984" t="s">
        <v>562</v>
      </c>
      <c r="E119" s="151" t="s">
        <v>16</v>
      </c>
      <c r="F119" s="168" t="s">
        <v>137</v>
      </c>
    </row>
    <row r="120" spans="1:6" ht="29.25" customHeight="1" x14ac:dyDescent="0.2">
      <c r="A120" s="40"/>
      <c r="B120" s="154" t="s">
        <v>906</v>
      </c>
      <c r="C120" s="182" t="s">
        <v>907</v>
      </c>
      <c r="D120" s="986" t="s">
        <v>562</v>
      </c>
      <c r="E120" s="309" t="s">
        <v>842</v>
      </c>
      <c r="F120" s="147"/>
    </row>
    <row r="121" spans="1:6" ht="46.5" customHeight="1" x14ac:dyDescent="0.2">
      <c r="A121" s="41"/>
      <c r="B121" s="154"/>
      <c r="C121" s="150" t="s">
        <v>908</v>
      </c>
      <c r="D121" s="984" t="s">
        <v>562</v>
      </c>
      <c r="E121" s="151" t="s">
        <v>842</v>
      </c>
      <c r="F121" s="823" t="s">
        <v>1333</v>
      </c>
    </row>
    <row r="122" spans="1:6" ht="31" customHeight="1" x14ac:dyDescent="0.2">
      <c r="A122" s="40"/>
      <c r="B122" s="161" t="s">
        <v>915</v>
      </c>
      <c r="C122" s="141" t="s">
        <v>912</v>
      </c>
      <c r="D122" s="986" t="s">
        <v>562</v>
      </c>
      <c r="E122" s="142" t="s">
        <v>842</v>
      </c>
      <c r="F122" s="822" t="s">
        <v>913</v>
      </c>
    </row>
    <row r="123" spans="1:6" ht="37.5" customHeight="1" x14ac:dyDescent="0.2">
      <c r="A123" s="41"/>
      <c r="B123" s="154"/>
      <c r="C123" s="148" t="s">
        <v>914</v>
      </c>
      <c r="D123" s="982" t="s">
        <v>562</v>
      </c>
      <c r="E123" s="149" t="s">
        <v>842</v>
      </c>
      <c r="F123" s="158"/>
    </row>
    <row r="124" spans="1:6" ht="31" customHeight="1" x14ac:dyDescent="0.2">
      <c r="A124" s="42"/>
      <c r="B124" s="154"/>
      <c r="C124" s="182" t="s">
        <v>1344</v>
      </c>
      <c r="D124" s="984" t="s">
        <v>562</v>
      </c>
      <c r="E124" s="181" t="s">
        <v>1320</v>
      </c>
      <c r="F124" s="823" t="s">
        <v>1345</v>
      </c>
    </row>
    <row r="125" spans="1:6" ht="29.25" customHeight="1" x14ac:dyDescent="0.2">
      <c r="A125" s="43"/>
      <c r="B125" s="171" t="s">
        <v>23</v>
      </c>
      <c r="C125" s="172" t="s">
        <v>24</v>
      </c>
      <c r="D125" s="984" t="s">
        <v>562</v>
      </c>
      <c r="E125" s="173" t="s">
        <v>54</v>
      </c>
      <c r="F125" s="351"/>
    </row>
    <row r="126" spans="1:6" ht="36.5" customHeight="1" x14ac:dyDescent="0.2">
      <c r="A126" s="43"/>
      <c r="B126" s="137" t="s">
        <v>1346</v>
      </c>
      <c r="C126" s="2147" t="s">
        <v>1347</v>
      </c>
      <c r="D126" s="980" t="s">
        <v>562</v>
      </c>
      <c r="E126" s="173" t="s">
        <v>54</v>
      </c>
      <c r="F126" s="124"/>
    </row>
    <row r="127" spans="1:6" ht="29.25" customHeight="1" x14ac:dyDescent="0.2">
      <c r="A127" s="41"/>
      <c r="B127" s="827" t="s">
        <v>916</v>
      </c>
      <c r="C127" s="172" t="s">
        <v>957</v>
      </c>
      <c r="D127" s="145"/>
      <c r="E127" s="142"/>
      <c r="F127" s="351"/>
    </row>
    <row r="128" spans="1:6" ht="30" customHeight="1" x14ac:dyDescent="0.2">
      <c r="A128" s="41"/>
      <c r="B128" s="828"/>
      <c r="C128" s="346" t="s">
        <v>917</v>
      </c>
      <c r="D128" s="986" t="s">
        <v>562</v>
      </c>
      <c r="E128" s="149" t="s">
        <v>842</v>
      </c>
      <c r="F128" s="347" t="s">
        <v>918</v>
      </c>
    </row>
    <row r="129" spans="1:6" ht="30" customHeight="1" x14ac:dyDescent="0.2">
      <c r="A129" s="41"/>
      <c r="B129" s="828"/>
      <c r="C129" s="346" t="s">
        <v>919</v>
      </c>
      <c r="D129" s="982" t="s">
        <v>562</v>
      </c>
      <c r="E129" s="149" t="s">
        <v>842</v>
      </c>
      <c r="F129" s="347" t="s">
        <v>920</v>
      </c>
    </row>
    <row r="130" spans="1:6" ht="31.5" customHeight="1" x14ac:dyDescent="0.2">
      <c r="A130" s="42"/>
      <c r="B130" s="175"/>
      <c r="C130" s="148" t="s">
        <v>894</v>
      </c>
      <c r="D130" s="984" t="s">
        <v>562</v>
      </c>
      <c r="E130" s="149" t="s">
        <v>895</v>
      </c>
      <c r="F130" s="358" t="s">
        <v>870</v>
      </c>
    </row>
    <row r="131" spans="1:6" ht="33" customHeight="1" x14ac:dyDescent="0.2">
      <c r="A131" s="40"/>
      <c r="B131" s="161" t="s">
        <v>68</v>
      </c>
      <c r="C131" s="174" t="s">
        <v>921</v>
      </c>
      <c r="D131" s="981" t="s">
        <v>562</v>
      </c>
      <c r="E131" s="146" t="s">
        <v>842</v>
      </c>
      <c r="F131" s="194" t="s">
        <v>922</v>
      </c>
    </row>
    <row r="132" spans="1:6" ht="30.75" customHeight="1" x14ac:dyDescent="0.2">
      <c r="A132" s="42"/>
      <c r="B132" s="176"/>
      <c r="C132" s="150" t="s">
        <v>489</v>
      </c>
      <c r="D132" s="984" t="s">
        <v>562</v>
      </c>
      <c r="E132" s="151" t="s">
        <v>245</v>
      </c>
      <c r="F132" s="358" t="s">
        <v>134</v>
      </c>
    </row>
    <row r="133" spans="1:6" ht="30.75" customHeight="1" x14ac:dyDescent="0.2">
      <c r="A133" s="40"/>
      <c r="B133" s="161" t="s">
        <v>25</v>
      </c>
      <c r="C133" s="172" t="s">
        <v>957</v>
      </c>
      <c r="D133" s="139"/>
      <c r="E133" s="142"/>
      <c r="F133" s="351"/>
    </row>
    <row r="134" spans="1:6" ht="29" customHeight="1" x14ac:dyDescent="0.2">
      <c r="A134" s="340"/>
      <c r="B134" s="154"/>
      <c r="C134" s="170" t="s">
        <v>923</v>
      </c>
      <c r="D134" s="986" t="s">
        <v>562</v>
      </c>
      <c r="E134" s="149" t="s">
        <v>842</v>
      </c>
      <c r="F134" s="348" t="s">
        <v>918</v>
      </c>
    </row>
    <row r="135" spans="1:6" ht="29" customHeight="1" x14ac:dyDescent="0.2">
      <c r="A135" s="48"/>
      <c r="B135" s="175"/>
      <c r="C135" s="148" t="s">
        <v>924</v>
      </c>
      <c r="D135" s="982" t="s">
        <v>562</v>
      </c>
      <c r="E135" s="149" t="s">
        <v>842</v>
      </c>
      <c r="F135" s="349" t="s">
        <v>925</v>
      </c>
    </row>
    <row r="136" spans="1:6" ht="29" customHeight="1" x14ac:dyDescent="0.2">
      <c r="A136" s="209"/>
      <c r="B136" s="176"/>
      <c r="C136" s="316" t="s">
        <v>894</v>
      </c>
      <c r="D136" s="984" t="s">
        <v>562</v>
      </c>
      <c r="E136" s="151" t="s">
        <v>895</v>
      </c>
      <c r="F136" s="317" t="s">
        <v>870</v>
      </c>
    </row>
    <row r="137" spans="1:6" ht="30.5" customHeight="1" x14ac:dyDescent="0.2">
      <c r="A137" s="48"/>
      <c r="B137" s="154" t="s">
        <v>926</v>
      </c>
      <c r="C137" s="315" t="s">
        <v>924</v>
      </c>
      <c r="D137" s="981" t="s">
        <v>562</v>
      </c>
      <c r="E137" s="309" t="s">
        <v>842</v>
      </c>
      <c r="F137" s="357" t="s">
        <v>929</v>
      </c>
    </row>
    <row r="138" spans="1:6" ht="30.5" customHeight="1" x14ac:dyDescent="0.2">
      <c r="A138" s="209"/>
      <c r="B138" s="167" t="s">
        <v>927</v>
      </c>
      <c r="C138" s="316" t="s">
        <v>894</v>
      </c>
      <c r="D138" s="984" t="s">
        <v>562</v>
      </c>
      <c r="E138" s="151" t="s">
        <v>895</v>
      </c>
      <c r="F138" s="317" t="s">
        <v>870</v>
      </c>
    </row>
    <row r="139" spans="1:6" ht="30.5" customHeight="1" x14ac:dyDescent="0.2">
      <c r="A139" s="47"/>
      <c r="B139" s="161" t="s">
        <v>928</v>
      </c>
      <c r="C139" s="318" t="s">
        <v>930</v>
      </c>
      <c r="D139" s="981" t="s">
        <v>562</v>
      </c>
      <c r="E139" s="146" t="s">
        <v>842</v>
      </c>
      <c r="F139" s="319" t="s">
        <v>931</v>
      </c>
    </row>
    <row r="140" spans="1:6" ht="30.5" customHeight="1" x14ac:dyDescent="0.2">
      <c r="A140" s="209"/>
      <c r="B140" s="176" t="s">
        <v>927</v>
      </c>
      <c r="C140" s="2148" t="s">
        <v>894</v>
      </c>
      <c r="D140" s="984" t="s">
        <v>562</v>
      </c>
      <c r="E140" s="181" t="s">
        <v>895</v>
      </c>
      <c r="F140" s="358" t="s">
        <v>870</v>
      </c>
    </row>
    <row r="141" spans="1:6" ht="24.5" customHeight="1" x14ac:dyDescent="0.2">
      <c r="A141" s="47"/>
      <c r="B141" s="1968" t="s">
        <v>1444</v>
      </c>
      <c r="C141" s="829" t="s">
        <v>1440</v>
      </c>
      <c r="D141" s="981" t="s">
        <v>562</v>
      </c>
      <c r="E141" s="766" t="s">
        <v>1351</v>
      </c>
      <c r="F141" s="830" t="s">
        <v>1441</v>
      </c>
    </row>
    <row r="142" spans="1:6" ht="24.5" customHeight="1" x14ac:dyDescent="0.2">
      <c r="A142" s="48"/>
      <c r="B142" s="1969"/>
      <c r="C142" s="831" t="s">
        <v>1442</v>
      </c>
      <c r="D142" s="982" t="s">
        <v>562</v>
      </c>
      <c r="E142" s="769" t="s">
        <v>1351</v>
      </c>
      <c r="F142" s="832" t="s">
        <v>1441</v>
      </c>
    </row>
    <row r="143" spans="1:6" ht="27" customHeight="1" x14ac:dyDescent="0.2">
      <c r="A143" s="48"/>
      <c r="B143" s="1969"/>
      <c r="C143" s="767" t="s">
        <v>1352</v>
      </c>
      <c r="D143" s="982" t="s">
        <v>562</v>
      </c>
      <c r="E143" s="769" t="s">
        <v>54</v>
      </c>
      <c r="F143" s="832" t="s">
        <v>1443</v>
      </c>
    </row>
    <row r="144" spans="1:6" ht="47.5" customHeight="1" x14ac:dyDescent="0.2">
      <c r="A144" s="48"/>
      <c r="B144" s="1969"/>
      <c r="C144" s="767" t="s">
        <v>1353</v>
      </c>
      <c r="D144" s="982" t="s">
        <v>562</v>
      </c>
      <c r="E144" s="769" t="s">
        <v>54</v>
      </c>
      <c r="F144" s="832" t="s">
        <v>1443</v>
      </c>
    </row>
    <row r="145" spans="1:6" ht="24" customHeight="1" x14ac:dyDescent="0.2">
      <c r="A145" s="48"/>
      <c r="B145" s="1969"/>
      <c r="C145" s="767" t="s">
        <v>1354</v>
      </c>
      <c r="D145" s="982" t="s">
        <v>562</v>
      </c>
      <c r="E145" s="770" t="s">
        <v>1351</v>
      </c>
      <c r="F145" s="832" t="s">
        <v>1443</v>
      </c>
    </row>
    <row r="146" spans="1:6" ht="24" customHeight="1" x14ac:dyDescent="0.2">
      <c r="A146" s="48"/>
      <c r="B146" s="1969"/>
      <c r="C146" s="767" t="s">
        <v>1355</v>
      </c>
      <c r="D146" s="982" t="s">
        <v>562</v>
      </c>
      <c r="E146" s="769" t="s">
        <v>1351</v>
      </c>
      <c r="F146" s="832" t="s">
        <v>1443</v>
      </c>
    </row>
    <row r="147" spans="1:6" ht="24" customHeight="1" x14ac:dyDescent="0.2">
      <c r="A147" s="48"/>
      <c r="B147" s="1969"/>
      <c r="C147" s="767" t="s">
        <v>1356</v>
      </c>
      <c r="D147" s="982" t="s">
        <v>562</v>
      </c>
      <c r="E147" s="770" t="s">
        <v>1357</v>
      </c>
      <c r="F147" s="789"/>
    </row>
    <row r="148" spans="1:6" ht="24" customHeight="1" x14ac:dyDescent="0.2">
      <c r="A148" s="48"/>
      <c r="B148" s="1969"/>
      <c r="C148" s="767" t="s">
        <v>1358</v>
      </c>
      <c r="D148" s="982" t="s">
        <v>562</v>
      </c>
      <c r="E148" s="769" t="s">
        <v>1359</v>
      </c>
      <c r="F148" s="789"/>
    </row>
    <row r="149" spans="1:6" ht="24" customHeight="1" x14ac:dyDescent="0.2">
      <c r="A149" s="48"/>
      <c r="B149" s="1969"/>
      <c r="C149" s="767" t="s">
        <v>1360</v>
      </c>
      <c r="D149" s="982"/>
      <c r="E149" s="769"/>
      <c r="F149" s="789"/>
    </row>
    <row r="150" spans="1:6" ht="33" customHeight="1" x14ac:dyDescent="0.2">
      <c r="A150" s="48"/>
      <c r="B150" s="1969"/>
      <c r="C150" s="767" t="s">
        <v>1361</v>
      </c>
      <c r="D150" s="982" t="s">
        <v>562</v>
      </c>
      <c r="E150" s="772" t="s">
        <v>1351</v>
      </c>
      <c r="F150" s="790" t="s">
        <v>1362</v>
      </c>
    </row>
    <row r="151" spans="1:6" ht="33" customHeight="1" x14ac:dyDescent="0.2">
      <c r="A151" s="48"/>
      <c r="B151" s="1969"/>
      <c r="C151" s="767" t="s">
        <v>1363</v>
      </c>
      <c r="D151" s="982" t="s">
        <v>562</v>
      </c>
      <c r="E151" s="769" t="s">
        <v>1351</v>
      </c>
      <c r="F151" s="833" t="s">
        <v>1364</v>
      </c>
    </row>
    <row r="152" spans="1:6" ht="30.5" customHeight="1" x14ac:dyDescent="0.2">
      <c r="A152" s="48"/>
      <c r="B152" s="1969"/>
      <c r="C152" s="767" t="s">
        <v>1365</v>
      </c>
      <c r="D152" s="982" t="s">
        <v>562</v>
      </c>
      <c r="E152" s="769" t="s">
        <v>1351</v>
      </c>
      <c r="F152" s="790" t="s">
        <v>1362</v>
      </c>
    </row>
    <row r="153" spans="1:6" ht="30.5" customHeight="1" x14ac:dyDescent="0.2">
      <c r="A153" s="48"/>
      <c r="B153" s="1969"/>
      <c r="C153" s="767" t="s">
        <v>1366</v>
      </c>
      <c r="D153" s="982" t="s">
        <v>562</v>
      </c>
      <c r="E153" s="769" t="s">
        <v>1351</v>
      </c>
      <c r="F153" s="790" t="s">
        <v>1367</v>
      </c>
    </row>
    <row r="154" spans="1:6" ht="24.5" customHeight="1" x14ac:dyDescent="0.2">
      <c r="A154" s="48"/>
      <c r="B154" s="1969"/>
      <c r="C154" s="767" t="s">
        <v>1368</v>
      </c>
      <c r="D154" s="982" t="s">
        <v>562</v>
      </c>
      <c r="E154" s="773" t="s">
        <v>21</v>
      </c>
      <c r="F154" s="790"/>
    </row>
    <row r="155" spans="1:6" ht="24.5" customHeight="1" x14ac:dyDescent="0.2">
      <c r="A155" s="209"/>
      <c r="B155" s="1970"/>
      <c r="C155" s="774" t="s">
        <v>1369</v>
      </c>
      <c r="D155" s="983" t="s">
        <v>562</v>
      </c>
      <c r="E155" s="775" t="s">
        <v>21</v>
      </c>
      <c r="F155" s="834"/>
    </row>
    <row r="156" spans="1:6" ht="24.5" customHeight="1" x14ac:dyDescent="0.2">
      <c r="A156" s="47"/>
      <c r="B156" s="1968" t="s">
        <v>1445</v>
      </c>
      <c r="C156" s="765" t="s">
        <v>1350</v>
      </c>
      <c r="D156" s="981" t="s">
        <v>562</v>
      </c>
      <c r="E156" s="776" t="s">
        <v>1351</v>
      </c>
      <c r="F156" s="830" t="s">
        <v>1441</v>
      </c>
    </row>
    <row r="157" spans="1:6" ht="24.5" customHeight="1" x14ac:dyDescent="0.2">
      <c r="A157" s="48"/>
      <c r="B157" s="1969"/>
      <c r="C157" s="767" t="s">
        <v>1370</v>
      </c>
      <c r="D157" s="982" t="s">
        <v>562</v>
      </c>
      <c r="E157" s="777" t="s">
        <v>1351</v>
      </c>
      <c r="F157" s="832" t="s">
        <v>1441</v>
      </c>
    </row>
    <row r="158" spans="1:6" ht="30.5" customHeight="1" x14ac:dyDescent="0.2">
      <c r="A158" s="48"/>
      <c r="B158" s="1969"/>
      <c r="C158" s="767" t="s">
        <v>1352</v>
      </c>
      <c r="D158" s="982" t="s">
        <v>562</v>
      </c>
      <c r="E158" s="769" t="s">
        <v>54</v>
      </c>
      <c r="F158" s="832" t="s">
        <v>1443</v>
      </c>
    </row>
    <row r="159" spans="1:6" ht="49" customHeight="1" x14ac:dyDescent="0.2">
      <c r="A159" s="48"/>
      <c r="B159" s="1969"/>
      <c r="C159" s="767" t="s">
        <v>1353</v>
      </c>
      <c r="D159" s="982" t="s">
        <v>562</v>
      </c>
      <c r="E159" s="769" t="s">
        <v>54</v>
      </c>
      <c r="F159" s="832" t="s">
        <v>1443</v>
      </c>
    </row>
    <row r="160" spans="1:6" ht="24.5" customHeight="1" x14ac:dyDescent="0.2">
      <c r="A160" s="48"/>
      <c r="B160" s="1969"/>
      <c r="C160" s="767" t="s">
        <v>1354</v>
      </c>
      <c r="D160" s="982" t="s">
        <v>562</v>
      </c>
      <c r="E160" s="778" t="s">
        <v>1351</v>
      </c>
      <c r="F160" s="832" t="s">
        <v>1443</v>
      </c>
    </row>
    <row r="161" spans="1:6" ht="24.5" customHeight="1" x14ac:dyDescent="0.2">
      <c r="A161" s="48"/>
      <c r="B161" s="1969"/>
      <c r="C161" s="767" t="s">
        <v>1355</v>
      </c>
      <c r="D161" s="982" t="s">
        <v>562</v>
      </c>
      <c r="E161" s="769" t="s">
        <v>1351</v>
      </c>
      <c r="F161" s="832" t="s">
        <v>1443</v>
      </c>
    </row>
    <row r="162" spans="1:6" ht="24.5" customHeight="1" x14ac:dyDescent="0.2">
      <c r="A162" s="48"/>
      <c r="B162" s="1969"/>
      <c r="C162" s="767" t="s">
        <v>1356</v>
      </c>
      <c r="D162" s="982" t="s">
        <v>562</v>
      </c>
      <c r="E162" s="769" t="s">
        <v>1357</v>
      </c>
      <c r="F162" s="779"/>
    </row>
    <row r="163" spans="1:6" ht="24.5" customHeight="1" x14ac:dyDescent="0.2">
      <c r="A163" s="48"/>
      <c r="B163" s="1969"/>
      <c r="C163" s="767" t="s">
        <v>1358</v>
      </c>
      <c r="D163" s="982" t="s">
        <v>562</v>
      </c>
      <c r="E163" s="769" t="s">
        <v>1359</v>
      </c>
      <c r="F163" s="789"/>
    </row>
    <row r="164" spans="1:6" ht="24.5" customHeight="1" x14ac:dyDescent="0.2">
      <c r="A164" s="48"/>
      <c r="B164" s="1969"/>
      <c r="C164" s="767" t="s">
        <v>1360</v>
      </c>
      <c r="D164" s="982"/>
      <c r="E164" s="769"/>
      <c r="F164" s="835"/>
    </row>
    <row r="165" spans="1:6" ht="30.5" customHeight="1" x14ac:dyDescent="0.2">
      <c r="A165" s="48"/>
      <c r="B165" s="1969"/>
      <c r="C165" s="767" t="s">
        <v>1361</v>
      </c>
      <c r="D165" s="982" t="s">
        <v>562</v>
      </c>
      <c r="E165" s="772" t="s">
        <v>1351</v>
      </c>
      <c r="F165" s="837" t="s">
        <v>1362</v>
      </c>
    </row>
    <row r="166" spans="1:6" ht="30.5" customHeight="1" x14ac:dyDescent="0.2">
      <c r="A166" s="48"/>
      <c r="B166" s="1969"/>
      <c r="C166" s="767" t="s">
        <v>1363</v>
      </c>
      <c r="D166" s="982" t="s">
        <v>562</v>
      </c>
      <c r="E166" s="769" t="s">
        <v>1351</v>
      </c>
      <c r="F166" s="838" t="s">
        <v>1364</v>
      </c>
    </row>
    <row r="167" spans="1:6" ht="30.5" customHeight="1" x14ac:dyDescent="0.2">
      <c r="A167" s="48"/>
      <c r="B167" s="1969"/>
      <c r="C167" s="781" t="s">
        <v>1371</v>
      </c>
      <c r="D167" s="982" t="s">
        <v>562</v>
      </c>
      <c r="E167" s="787" t="s">
        <v>1351</v>
      </c>
      <c r="F167" s="839" t="s">
        <v>1372</v>
      </c>
    </row>
    <row r="168" spans="1:6" ht="26" customHeight="1" x14ac:dyDescent="0.2">
      <c r="A168" s="48"/>
      <c r="B168" s="1969"/>
      <c r="C168" s="782" t="s">
        <v>1366</v>
      </c>
      <c r="D168" s="982" t="s">
        <v>562</v>
      </c>
      <c r="E168" s="787" t="s">
        <v>21</v>
      </c>
      <c r="F168" s="839" t="s">
        <v>1373</v>
      </c>
    </row>
    <row r="169" spans="1:6" ht="22.5" customHeight="1" x14ac:dyDescent="0.2">
      <c r="A169" s="48"/>
      <c r="B169" s="1970"/>
      <c r="C169" s="836" t="s">
        <v>1368</v>
      </c>
      <c r="D169" s="983" t="s">
        <v>562</v>
      </c>
      <c r="E169" s="784" t="s">
        <v>1351</v>
      </c>
      <c r="F169" s="840"/>
    </row>
    <row r="170" spans="1:6" ht="24" customHeight="1" x14ac:dyDescent="0.2">
      <c r="A170" s="47"/>
      <c r="B170" s="1968" t="s">
        <v>1446</v>
      </c>
      <c r="C170" s="765" t="s">
        <v>1350</v>
      </c>
      <c r="D170" s="981" t="s">
        <v>562</v>
      </c>
      <c r="E170" s="766" t="s">
        <v>1351</v>
      </c>
      <c r="F170" s="830" t="s">
        <v>1441</v>
      </c>
    </row>
    <row r="171" spans="1:6" ht="24" customHeight="1" x14ac:dyDescent="0.2">
      <c r="A171" s="48"/>
      <c r="B171" s="1969"/>
      <c r="C171" s="767" t="s">
        <v>1370</v>
      </c>
      <c r="D171" s="982" t="s">
        <v>562</v>
      </c>
      <c r="E171" s="769" t="s">
        <v>1351</v>
      </c>
      <c r="F171" s="832" t="s">
        <v>1441</v>
      </c>
    </row>
    <row r="172" spans="1:6" ht="30.5" customHeight="1" x14ac:dyDescent="0.2">
      <c r="A172" s="48"/>
      <c r="B172" s="1969"/>
      <c r="C172" s="767" t="s">
        <v>1352</v>
      </c>
      <c r="D172" s="982" t="s">
        <v>562</v>
      </c>
      <c r="E172" s="769" t="s">
        <v>54</v>
      </c>
      <c r="F172" s="832" t="s">
        <v>1443</v>
      </c>
    </row>
    <row r="173" spans="1:6" ht="23.5" customHeight="1" x14ac:dyDescent="0.2">
      <c r="A173" s="48"/>
      <c r="B173" s="1969"/>
      <c r="C173" s="767" t="s">
        <v>1374</v>
      </c>
      <c r="D173" s="982" t="s">
        <v>562</v>
      </c>
      <c r="E173" s="770" t="s">
        <v>1351</v>
      </c>
      <c r="F173" s="832" t="s">
        <v>1443</v>
      </c>
    </row>
    <row r="174" spans="1:6" ht="23.5" customHeight="1" x14ac:dyDescent="0.2">
      <c r="A174" s="48"/>
      <c r="B174" s="1969"/>
      <c r="C174" s="767" t="s">
        <v>1375</v>
      </c>
      <c r="D174" s="982" t="s">
        <v>562</v>
      </c>
      <c r="E174" s="769" t="s">
        <v>1351</v>
      </c>
      <c r="F174" s="832" t="s">
        <v>1443</v>
      </c>
    </row>
    <row r="175" spans="1:6" ht="23.5" customHeight="1" x14ac:dyDescent="0.2">
      <c r="A175" s="48"/>
      <c r="B175" s="1969"/>
      <c r="C175" s="767" t="s">
        <v>1376</v>
      </c>
      <c r="D175" s="982" t="s">
        <v>562</v>
      </c>
      <c r="E175" s="769" t="s">
        <v>1357</v>
      </c>
      <c r="F175" s="789"/>
    </row>
    <row r="176" spans="1:6" ht="23.5" customHeight="1" x14ac:dyDescent="0.2">
      <c r="A176" s="48"/>
      <c r="B176" s="1969"/>
      <c r="C176" s="767" t="s">
        <v>1377</v>
      </c>
      <c r="D176" s="982" t="s">
        <v>562</v>
      </c>
      <c r="E176" s="769" t="s">
        <v>1359</v>
      </c>
      <c r="F176" s="789"/>
    </row>
    <row r="177" spans="1:6" ht="23.5" customHeight="1" x14ac:dyDescent="0.2">
      <c r="A177" s="48"/>
      <c r="B177" s="1969"/>
      <c r="C177" s="767" t="s">
        <v>1378</v>
      </c>
      <c r="D177" s="982"/>
      <c r="E177" s="769"/>
      <c r="F177" s="841"/>
    </row>
    <row r="178" spans="1:6" ht="30.5" customHeight="1" x14ac:dyDescent="0.2">
      <c r="A178" s="48"/>
      <c r="B178" s="1969"/>
      <c r="C178" s="767" t="s">
        <v>1361</v>
      </c>
      <c r="D178" s="982" t="s">
        <v>562</v>
      </c>
      <c r="E178" s="772" t="s">
        <v>1351</v>
      </c>
      <c r="F178" s="837" t="s">
        <v>1362</v>
      </c>
    </row>
    <row r="179" spans="1:6" ht="30.5" customHeight="1" x14ac:dyDescent="0.2">
      <c r="A179" s="48"/>
      <c r="B179" s="1969"/>
      <c r="C179" s="767" t="s">
        <v>1363</v>
      </c>
      <c r="D179" s="982" t="s">
        <v>562</v>
      </c>
      <c r="E179" s="769" t="s">
        <v>1351</v>
      </c>
      <c r="F179" s="790" t="s">
        <v>1364</v>
      </c>
    </row>
    <row r="180" spans="1:6" ht="30.5" customHeight="1" x14ac:dyDescent="0.2">
      <c r="A180" s="48"/>
      <c r="B180" s="1969"/>
      <c r="C180" s="786" t="s">
        <v>1371</v>
      </c>
      <c r="D180" s="982" t="s">
        <v>562</v>
      </c>
      <c r="E180" s="787" t="s">
        <v>1351</v>
      </c>
      <c r="F180" s="839" t="s">
        <v>1372</v>
      </c>
    </row>
    <row r="181" spans="1:6" ht="30.5" customHeight="1" x14ac:dyDescent="0.2">
      <c r="A181" s="209"/>
      <c r="B181" s="1970"/>
      <c r="C181" s="785" t="s">
        <v>1379</v>
      </c>
      <c r="D181" s="983" t="s">
        <v>562</v>
      </c>
      <c r="E181" s="784" t="s">
        <v>1351</v>
      </c>
      <c r="F181" s="840" t="s">
        <v>1367</v>
      </c>
    </row>
    <row r="182" spans="1:6" ht="25" customHeight="1" x14ac:dyDescent="0.2">
      <c r="A182" s="47"/>
      <c r="B182" s="1968" t="s">
        <v>1447</v>
      </c>
      <c r="C182" s="788" t="s">
        <v>1380</v>
      </c>
      <c r="D182" s="981" t="s">
        <v>562</v>
      </c>
      <c r="E182" s="766" t="s">
        <v>21</v>
      </c>
      <c r="F182" s="830" t="s">
        <v>1441</v>
      </c>
    </row>
    <row r="183" spans="1:6" ht="25" customHeight="1" x14ac:dyDescent="0.2">
      <c r="A183" s="48"/>
      <c r="B183" s="1969"/>
      <c r="C183" s="786" t="s">
        <v>1370</v>
      </c>
      <c r="D183" s="982" t="s">
        <v>562</v>
      </c>
      <c r="E183" s="769" t="s">
        <v>21</v>
      </c>
      <c r="F183" s="832" t="s">
        <v>1441</v>
      </c>
    </row>
    <row r="184" spans="1:6" ht="30" customHeight="1" x14ac:dyDescent="0.2">
      <c r="A184" s="48"/>
      <c r="B184" s="1969"/>
      <c r="C184" s="767" t="s">
        <v>1352</v>
      </c>
      <c r="D184" s="982" t="s">
        <v>562</v>
      </c>
      <c r="E184" s="769" t="s">
        <v>54</v>
      </c>
      <c r="F184" s="832" t="s">
        <v>1443</v>
      </c>
    </row>
    <row r="185" spans="1:6" ht="24.5" customHeight="1" x14ac:dyDescent="0.2">
      <c r="A185" s="48"/>
      <c r="B185" s="1969"/>
      <c r="C185" s="767" t="s">
        <v>1374</v>
      </c>
      <c r="D185" s="982" t="s">
        <v>562</v>
      </c>
      <c r="E185" s="769" t="s">
        <v>21</v>
      </c>
      <c r="F185" s="832" t="s">
        <v>1443</v>
      </c>
    </row>
    <row r="186" spans="1:6" ht="24.5" customHeight="1" x14ac:dyDescent="0.2">
      <c r="A186" s="48"/>
      <c r="B186" s="1969"/>
      <c r="C186" s="767" t="s">
        <v>1375</v>
      </c>
      <c r="D186" s="982" t="s">
        <v>562</v>
      </c>
      <c r="E186" s="769" t="s">
        <v>21</v>
      </c>
      <c r="F186" s="832" t="s">
        <v>1443</v>
      </c>
    </row>
    <row r="187" spans="1:6" ht="24.5" customHeight="1" x14ac:dyDescent="0.2">
      <c r="A187" s="48"/>
      <c r="B187" s="1969"/>
      <c r="C187" s="767" t="s">
        <v>1376</v>
      </c>
      <c r="D187" s="982" t="s">
        <v>562</v>
      </c>
      <c r="E187" s="769" t="s">
        <v>19</v>
      </c>
      <c r="F187" s="789"/>
    </row>
    <row r="188" spans="1:6" ht="24.5" customHeight="1" x14ac:dyDescent="0.2">
      <c r="A188" s="48"/>
      <c r="B188" s="1969"/>
      <c r="C188" s="767" t="s">
        <v>1377</v>
      </c>
      <c r="D188" s="982" t="s">
        <v>562</v>
      </c>
      <c r="E188" s="769" t="s">
        <v>1381</v>
      </c>
      <c r="F188" s="789"/>
    </row>
    <row r="189" spans="1:6" ht="24.5" customHeight="1" x14ac:dyDescent="0.2">
      <c r="A189" s="48"/>
      <c r="B189" s="1969"/>
      <c r="C189" s="786" t="s">
        <v>1382</v>
      </c>
      <c r="D189" s="982"/>
      <c r="E189" s="769"/>
      <c r="F189" s="771"/>
    </row>
    <row r="190" spans="1:6" ht="30.5" customHeight="1" x14ac:dyDescent="0.2">
      <c r="A190" s="48"/>
      <c r="B190" s="1969"/>
      <c r="C190" s="780" t="s">
        <v>1361</v>
      </c>
      <c r="D190" s="982" t="s">
        <v>562</v>
      </c>
      <c r="E190" s="769" t="s">
        <v>21</v>
      </c>
      <c r="F190" s="768" t="s">
        <v>1362</v>
      </c>
    </row>
    <row r="191" spans="1:6" ht="30.5" customHeight="1" x14ac:dyDescent="0.2">
      <c r="A191" s="48"/>
      <c r="B191" s="1969"/>
      <c r="C191" s="782" t="s">
        <v>1363</v>
      </c>
      <c r="D191" s="982" t="s">
        <v>562</v>
      </c>
      <c r="E191" s="769" t="s">
        <v>21</v>
      </c>
      <c r="F191" s="790" t="s">
        <v>1383</v>
      </c>
    </row>
    <row r="192" spans="1:6" ht="30.5" customHeight="1" x14ac:dyDescent="0.2">
      <c r="A192" s="209"/>
      <c r="B192" s="1970"/>
      <c r="C192" s="783" t="s">
        <v>1379</v>
      </c>
      <c r="D192" s="983" t="s">
        <v>562</v>
      </c>
      <c r="E192" s="350" t="s">
        <v>21</v>
      </c>
      <c r="F192" s="764" t="s">
        <v>1367</v>
      </c>
    </row>
    <row r="193" spans="1:6" ht="20.149999999999999" customHeight="1" x14ac:dyDescent="0.2">
      <c r="A193" s="1966" t="s">
        <v>932</v>
      </c>
      <c r="B193" s="1966"/>
      <c r="C193" s="1966"/>
      <c r="D193" s="210"/>
      <c r="E193" s="211"/>
      <c r="F193" s="212"/>
    </row>
    <row r="194" spans="1:6" ht="20.149999999999999" customHeight="1" x14ac:dyDescent="0.2">
      <c r="A194" s="1967" t="s">
        <v>1510</v>
      </c>
      <c r="B194" s="1680"/>
      <c r="C194" s="1680"/>
      <c r="D194" s="1680"/>
      <c r="E194" s="1680"/>
      <c r="F194" s="1680"/>
    </row>
    <row r="195" spans="1:6" ht="20.149999999999999" customHeight="1" x14ac:dyDescent="0.2">
      <c r="A195" s="1961" t="s">
        <v>490</v>
      </c>
      <c r="B195" s="1680"/>
      <c r="C195" s="1680"/>
      <c r="D195" s="1680"/>
      <c r="E195" s="1680"/>
      <c r="F195" s="1680"/>
    </row>
    <row r="196" spans="1:6" ht="20.149999999999999" customHeight="1" x14ac:dyDescent="0.2">
      <c r="A196" s="1961" t="s">
        <v>491</v>
      </c>
      <c r="B196" s="1680"/>
      <c r="C196" s="1680"/>
      <c r="D196" s="1680"/>
      <c r="E196" s="1680"/>
      <c r="F196" s="11"/>
    </row>
    <row r="197" spans="1:6" ht="20.149999999999999" customHeight="1" x14ac:dyDescent="0.2">
      <c r="A197" s="8"/>
    </row>
    <row r="198" spans="1:6" ht="20.149999999999999" customHeight="1" x14ac:dyDescent="0.2">
      <c r="A198" s="8"/>
      <c r="C198" s="9"/>
      <c r="D198" s="50"/>
      <c r="E198" s="49"/>
      <c r="F198" s="36"/>
    </row>
    <row r="199" spans="1:6" ht="20.149999999999999" customHeight="1" x14ac:dyDescent="0.2">
      <c r="A199" s="8"/>
      <c r="C199" s="9"/>
      <c r="D199" s="50"/>
      <c r="E199" s="49"/>
      <c r="F199" s="36"/>
    </row>
    <row r="200" spans="1:6" ht="20.149999999999999" customHeight="1" x14ac:dyDescent="0.2">
      <c r="C200" s="9"/>
      <c r="D200" s="50"/>
      <c r="E200" s="49"/>
      <c r="F200" s="36"/>
    </row>
  </sheetData>
  <mergeCells count="23">
    <mergeCell ref="A196:E196"/>
    <mergeCell ref="F82:F84"/>
    <mergeCell ref="B84:B85"/>
    <mergeCell ref="B86:B87"/>
    <mergeCell ref="A193:C193"/>
    <mergeCell ref="A194:F194"/>
    <mergeCell ref="A195:F195"/>
    <mergeCell ref="B141:B155"/>
    <mergeCell ref="B156:B169"/>
    <mergeCell ref="B170:B181"/>
    <mergeCell ref="B182:B192"/>
    <mergeCell ref="F42:F44"/>
    <mergeCell ref="A1:C1"/>
    <mergeCell ref="D3:E3"/>
    <mergeCell ref="A7:A10"/>
    <mergeCell ref="B7:B10"/>
    <mergeCell ref="A11:A14"/>
    <mergeCell ref="B11:B14"/>
    <mergeCell ref="B15:B21"/>
    <mergeCell ref="F15:F16"/>
    <mergeCell ref="B22:B28"/>
    <mergeCell ref="A30:A31"/>
    <mergeCell ref="B30:B31"/>
  </mergeCells>
  <phoneticPr fontId="5"/>
  <dataValidations count="2">
    <dataValidation type="list" allowBlank="1" showInputMessage="1" showErrorMessage="1" sqref="A30:A31">
      <formula1>"〇"</formula1>
    </dataValidation>
    <dataValidation type="list" allowBlank="1" showInputMessage="1" showErrorMessage="1" sqref="D134:D148 D150:D163 D165:D176 D178:D188 D190:D192 D4:D126 D128:D132">
      <formula1>"□,■"</formula1>
    </dataValidation>
  </dataValidations>
  <printOptions horizontalCentered="1"/>
  <pageMargins left="0.39370078740157483" right="0.39370078740157483" top="0.59055118110236227" bottom="0.19685039370078741" header="0.27559055118110237" footer="0.39370078740157483"/>
  <pageSetup paperSize="9" scale="84" fitToHeight="0" orientation="landscape" r:id="rId1"/>
  <headerFooter alignWithMargins="0"/>
  <rowBreaks count="7" manualBreakCount="7">
    <brk id="21" max="5" man="1"/>
    <brk id="58" max="5" man="1"/>
    <brk id="76" max="5" man="1"/>
    <brk id="111" max="5" man="1"/>
    <brk id="126" max="5" man="1"/>
    <brk id="140" max="5" man="1"/>
    <brk id="18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6"/>
  <sheetViews>
    <sheetView view="pageBreakPreview" zoomScaleNormal="85" zoomScaleSheetLayoutView="100" workbookViewId="0">
      <selection activeCell="C4" sqref="C4"/>
    </sheetView>
  </sheetViews>
  <sheetFormatPr defaultColWidth="9" defaultRowHeight="20.149999999999999" customHeight="1" x14ac:dyDescent="0.2"/>
  <cols>
    <col min="1" max="1" width="23.6328125" style="894" customWidth="1"/>
    <col min="2" max="2" width="57.6328125" style="895" customWidth="1"/>
    <col min="3" max="3" width="4.08984375" style="896" customWidth="1"/>
    <col min="4" max="4" width="13.90625" style="897" customWidth="1"/>
    <col min="5" max="5" width="28.81640625" style="847" customWidth="1"/>
    <col min="6" max="256" width="9" style="842"/>
    <col min="257" max="257" width="23.6328125" style="842" customWidth="1"/>
    <col min="258" max="258" width="55.6328125" style="842" customWidth="1"/>
    <col min="259" max="259" width="4.08984375" style="842" customWidth="1"/>
    <col min="260" max="260" width="15.6328125" style="842" customWidth="1"/>
    <col min="261" max="261" width="30.6328125" style="842" customWidth="1"/>
    <col min="262" max="512" width="9" style="842"/>
    <col min="513" max="513" width="23.6328125" style="842" customWidth="1"/>
    <col min="514" max="514" width="55.6328125" style="842" customWidth="1"/>
    <col min="515" max="515" width="4.08984375" style="842" customWidth="1"/>
    <col min="516" max="516" width="15.6328125" style="842" customWidth="1"/>
    <col min="517" max="517" width="30.6328125" style="842" customWidth="1"/>
    <col min="518" max="768" width="9" style="842"/>
    <col min="769" max="769" width="23.6328125" style="842" customWidth="1"/>
    <col min="770" max="770" width="55.6328125" style="842" customWidth="1"/>
    <col min="771" max="771" width="4.08984375" style="842" customWidth="1"/>
    <col min="772" max="772" width="15.6328125" style="842" customWidth="1"/>
    <col min="773" max="773" width="30.6328125" style="842" customWidth="1"/>
    <col min="774" max="1024" width="9" style="842"/>
    <col min="1025" max="1025" width="23.6328125" style="842" customWidth="1"/>
    <col min="1026" max="1026" width="55.6328125" style="842" customWidth="1"/>
    <col min="1027" max="1027" width="4.08984375" style="842" customWidth="1"/>
    <col min="1028" max="1028" width="15.6328125" style="842" customWidth="1"/>
    <col min="1029" max="1029" width="30.6328125" style="842" customWidth="1"/>
    <col min="1030" max="1280" width="9" style="842"/>
    <col min="1281" max="1281" width="23.6328125" style="842" customWidth="1"/>
    <col min="1282" max="1282" width="55.6328125" style="842" customWidth="1"/>
    <col min="1283" max="1283" width="4.08984375" style="842" customWidth="1"/>
    <col min="1284" max="1284" width="15.6328125" style="842" customWidth="1"/>
    <col min="1285" max="1285" width="30.6328125" style="842" customWidth="1"/>
    <col min="1286" max="1536" width="9" style="842"/>
    <col min="1537" max="1537" width="23.6328125" style="842" customWidth="1"/>
    <col min="1538" max="1538" width="55.6328125" style="842" customWidth="1"/>
    <col min="1539" max="1539" width="4.08984375" style="842" customWidth="1"/>
    <col min="1540" max="1540" width="15.6328125" style="842" customWidth="1"/>
    <col min="1541" max="1541" width="30.6328125" style="842" customWidth="1"/>
    <col min="1542" max="1792" width="9" style="842"/>
    <col min="1793" max="1793" width="23.6328125" style="842" customWidth="1"/>
    <col min="1794" max="1794" width="55.6328125" style="842" customWidth="1"/>
    <col min="1795" max="1795" width="4.08984375" style="842" customWidth="1"/>
    <col min="1796" max="1796" width="15.6328125" style="842" customWidth="1"/>
    <col min="1797" max="1797" width="30.6328125" style="842" customWidth="1"/>
    <col min="1798" max="2048" width="9" style="842"/>
    <col min="2049" max="2049" width="23.6328125" style="842" customWidth="1"/>
    <col min="2050" max="2050" width="55.6328125" style="842" customWidth="1"/>
    <col min="2051" max="2051" width="4.08984375" style="842" customWidth="1"/>
    <col min="2052" max="2052" width="15.6328125" style="842" customWidth="1"/>
    <col min="2053" max="2053" width="30.6328125" style="842" customWidth="1"/>
    <col min="2054" max="2304" width="9" style="842"/>
    <col min="2305" max="2305" width="23.6328125" style="842" customWidth="1"/>
    <col min="2306" max="2306" width="55.6328125" style="842" customWidth="1"/>
    <col min="2307" max="2307" width="4.08984375" style="842" customWidth="1"/>
    <col min="2308" max="2308" width="15.6328125" style="842" customWidth="1"/>
    <col min="2309" max="2309" width="30.6328125" style="842" customWidth="1"/>
    <col min="2310" max="2560" width="9" style="842"/>
    <col min="2561" max="2561" width="23.6328125" style="842" customWidth="1"/>
    <col min="2562" max="2562" width="55.6328125" style="842" customWidth="1"/>
    <col min="2563" max="2563" width="4.08984375" style="842" customWidth="1"/>
    <col min="2564" max="2564" width="15.6328125" style="842" customWidth="1"/>
    <col min="2565" max="2565" width="30.6328125" style="842" customWidth="1"/>
    <col min="2566" max="2816" width="9" style="842"/>
    <col min="2817" max="2817" width="23.6328125" style="842" customWidth="1"/>
    <col min="2818" max="2818" width="55.6328125" style="842" customWidth="1"/>
    <col min="2819" max="2819" width="4.08984375" style="842" customWidth="1"/>
    <col min="2820" max="2820" width="15.6328125" style="842" customWidth="1"/>
    <col min="2821" max="2821" width="30.6328125" style="842" customWidth="1"/>
    <col min="2822" max="3072" width="9" style="842"/>
    <col min="3073" max="3073" width="23.6328125" style="842" customWidth="1"/>
    <col min="3074" max="3074" width="55.6328125" style="842" customWidth="1"/>
    <col min="3075" max="3075" width="4.08984375" style="842" customWidth="1"/>
    <col min="3076" max="3076" width="15.6328125" style="842" customWidth="1"/>
    <col min="3077" max="3077" width="30.6328125" style="842" customWidth="1"/>
    <col min="3078" max="3328" width="9" style="842"/>
    <col min="3329" max="3329" width="23.6328125" style="842" customWidth="1"/>
    <col min="3330" max="3330" width="55.6328125" style="842" customWidth="1"/>
    <col min="3331" max="3331" width="4.08984375" style="842" customWidth="1"/>
    <col min="3332" max="3332" width="15.6328125" style="842" customWidth="1"/>
    <col min="3333" max="3333" width="30.6328125" style="842" customWidth="1"/>
    <col min="3334" max="3584" width="9" style="842"/>
    <col min="3585" max="3585" width="23.6328125" style="842" customWidth="1"/>
    <col min="3586" max="3586" width="55.6328125" style="842" customWidth="1"/>
    <col min="3587" max="3587" width="4.08984375" style="842" customWidth="1"/>
    <col min="3588" max="3588" width="15.6328125" style="842" customWidth="1"/>
    <col min="3589" max="3589" width="30.6328125" style="842" customWidth="1"/>
    <col min="3590" max="3840" width="9" style="842"/>
    <col min="3841" max="3841" width="23.6328125" style="842" customWidth="1"/>
    <col min="3842" max="3842" width="55.6328125" style="842" customWidth="1"/>
    <col min="3843" max="3843" width="4.08984375" style="842" customWidth="1"/>
    <col min="3844" max="3844" width="15.6328125" style="842" customWidth="1"/>
    <col min="3845" max="3845" width="30.6328125" style="842" customWidth="1"/>
    <col min="3846" max="4096" width="9" style="842"/>
    <col min="4097" max="4097" width="23.6328125" style="842" customWidth="1"/>
    <col min="4098" max="4098" width="55.6328125" style="842" customWidth="1"/>
    <col min="4099" max="4099" width="4.08984375" style="842" customWidth="1"/>
    <col min="4100" max="4100" width="15.6328125" style="842" customWidth="1"/>
    <col min="4101" max="4101" width="30.6328125" style="842" customWidth="1"/>
    <col min="4102" max="4352" width="9" style="842"/>
    <col min="4353" max="4353" width="23.6328125" style="842" customWidth="1"/>
    <col min="4354" max="4354" width="55.6328125" style="842" customWidth="1"/>
    <col min="4355" max="4355" width="4.08984375" style="842" customWidth="1"/>
    <col min="4356" max="4356" width="15.6328125" style="842" customWidth="1"/>
    <col min="4357" max="4357" width="30.6328125" style="842" customWidth="1"/>
    <col min="4358" max="4608" width="9" style="842"/>
    <col min="4609" max="4609" width="23.6328125" style="842" customWidth="1"/>
    <col min="4610" max="4610" width="55.6328125" style="842" customWidth="1"/>
    <col min="4611" max="4611" width="4.08984375" style="842" customWidth="1"/>
    <col min="4612" max="4612" width="15.6328125" style="842" customWidth="1"/>
    <col min="4613" max="4613" width="30.6328125" style="842" customWidth="1"/>
    <col min="4614" max="4864" width="9" style="842"/>
    <col min="4865" max="4865" width="23.6328125" style="842" customWidth="1"/>
    <col min="4866" max="4866" width="55.6328125" style="842" customWidth="1"/>
    <col min="4867" max="4867" width="4.08984375" style="842" customWidth="1"/>
    <col min="4868" max="4868" width="15.6328125" style="842" customWidth="1"/>
    <col min="4869" max="4869" width="30.6328125" style="842" customWidth="1"/>
    <col min="4870" max="5120" width="9" style="842"/>
    <col min="5121" max="5121" width="23.6328125" style="842" customWidth="1"/>
    <col min="5122" max="5122" width="55.6328125" style="842" customWidth="1"/>
    <col min="5123" max="5123" width="4.08984375" style="842" customWidth="1"/>
    <col min="5124" max="5124" width="15.6328125" style="842" customWidth="1"/>
    <col min="5125" max="5125" width="30.6328125" style="842" customWidth="1"/>
    <col min="5126" max="5376" width="9" style="842"/>
    <col min="5377" max="5377" width="23.6328125" style="842" customWidth="1"/>
    <col min="5378" max="5378" width="55.6328125" style="842" customWidth="1"/>
    <col min="5379" max="5379" width="4.08984375" style="842" customWidth="1"/>
    <col min="5380" max="5380" width="15.6328125" style="842" customWidth="1"/>
    <col min="5381" max="5381" width="30.6328125" style="842" customWidth="1"/>
    <col min="5382" max="5632" width="9" style="842"/>
    <col min="5633" max="5633" width="23.6328125" style="842" customWidth="1"/>
    <col min="5634" max="5634" width="55.6328125" style="842" customWidth="1"/>
    <col min="5635" max="5635" width="4.08984375" style="842" customWidth="1"/>
    <col min="5636" max="5636" width="15.6328125" style="842" customWidth="1"/>
    <col min="5637" max="5637" width="30.6328125" style="842" customWidth="1"/>
    <col min="5638" max="5888" width="9" style="842"/>
    <col min="5889" max="5889" width="23.6328125" style="842" customWidth="1"/>
    <col min="5890" max="5890" width="55.6328125" style="842" customWidth="1"/>
    <col min="5891" max="5891" width="4.08984375" style="842" customWidth="1"/>
    <col min="5892" max="5892" width="15.6328125" style="842" customWidth="1"/>
    <col min="5893" max="5893" width="30.6328125" style="842" customWidth="1"/>
    <col min="5894" max="6144" width="9" style="842"/>
    <col min="6145" max="6145" width="23.6328125" style="842" customWidth="1"/>
    <col min="6146" max="6146" width="55.6328125" style="842" customWidth="1"/>
    <col min="6147" max="6147" width="4.08984375" style="842" customWidth="1"/>
    <col min="6148" max="6148" width="15.6328125" style="842" customWidth="1"/>
    <col min="6149" max="6149" width="30.6328125" style="842" customWidth="1"/>
    <col min="6150" max="6400" width="9" style="842"/>
    <col min="6401" max="6401" width="23.6328125" style="842" customWidth="1"/>
    <col min="6402" max="6402" width="55.6328125" style="842" customWidth="1"/>
    <col min="6403" max="6403" width="4.08984375" style="842" customWidth="1"/>
    <col min="6404" max="6404" width="15.6328125" style="842" customWidth="1"/>
    <col min="6405" max="6405" width="30.6328125" style="842" customWidth="1"/>
    <col min="6406" max="6656" width="9" style="842"/>
    <col min="6657" max="6657" width="23.6328125" style="842" customWidth="1"/>
    <col min="6658" max="6658" width="55.6328125" style="842" customWidth="1"/>
    <col min="6659" max="6659" width="4.08984375" style="842" customWidth="1"/>
    <col min="6660" max="6660" width="15.6328125" style="842" customWidth="1"/>
    <col min="6661" max="6661" width="30.6328125" style="842" customWidth="1"/>
    <col min="6662" max="6912" width="9" style="842"/>
    <col min="6913" max="6913" width="23.6328125" style="842" customWidth="1"/>
    <col min="6914" max="6914" width="55.6328125" style="842" customWidth="1"/>
    <col min="6915" max="6915" width="4.08984375" style="842" customWidth="1"/>
    <col min="6916" max="6916" width="15.6328125" style="842" customWidth="1"/>
    <col min="6917" max="6917" width="30.6328125" style="842" customWidth="1"/>
    <col min="6918" max="7168" width="9" style="842"/>
    <col min="7169" max="7169" width="23.6328125" style="842" customWidth="1"/>
    <col min="7170" max="7170" width="55.6328125" style="842" customWidth="1"/>
    <col min="7171" max="7171" width="4.08984375" style="842" customWidth="1"/>
    <col min="7172" max="7172" width="15.6328125" style="842" customWidth="1"/>
    <col min="7173" max="7173" width="30.6328125" style="842" customWidth="1"/>
    <col min="7174" max="7424" width="9" style="842"/>
    <col min="7425" max="7425" width="23.6328125" style="842" customWidth="1"/>
    <col min="7426" max="7426" width="55.6328125" style="842" customWidth="1"/>
    <col min="7427" max="7427" width="4.08984375" style="842" customWidth="1"/>
    <col min="7428" max="7428" width="15.6328125" style="842" customWidth="1"/>
    <col min="7429" max="7429" width="30.6328125" style="842" customWidth="1"/>
    <col min="7430" max="7680" width="9" style="842"/>
    <col min="7681" max="7681" width="23.6328125" style="842" customWidth="1"/>
    <col min="7682" max="7682" width="55.6328125" style="842" customWidth="1"/>
    <col min="7683" max="7683" width="4.08984375" style="842" customWidth="1"/>
    <col min="7684" max="7684" width="15.6328125" style="842" customWidth="1"/>
    <col min="7685" max="7685" width="30.6328125" style="842" customWidth="1"/>
    <col min="7686" max="7936" width="9" style="842"/>
    <col min="7937" max="7937" width="23.6328125" style="842" customWidth="1"/>
    <col min="7938" max="7938" width="55.6328125" style="842" customWidth="1"/>
    <col min="7939" max="7939" width="4.08984375" style="842" customWidth="1"/>
    <col min="7940" max="7940" width="15.6328125" style="842" customWidth="1"/>
    <col min="7941" max="7941" width="30.6328125" style="842" customWidth="1"/>
    <col min="7942" max="8192" width="9" style="842"/>
    <col min="8193" max="8193" width="23.6328125" style="842" customWidth="1"/>
    <col min="8194" max="8194" width="55.6328125" style="842" customWidth="1"/>
    <col min="8195" max="8195" width="4.08984375" style="842" customWidth="1"/>
    <col min="8196" max="8196" width="15.6328125" style="842" customWidth="1"/>
    <col min="8197" max="8197" width="30.6328125" style="842" customWidth="1"/>
    <col min="8198" max="8448" width="9" style="842"/>
    <col min="8449" max="8449" width="23.6328125" style="842" customWidth="1"/>
    <col min="8450" max="8450" width="55.6328125" style="842" customWidth="1"/>
    <col min="8451" max="8451" width="4.08984375" style="842" customWidth="1"/>
    <col min="8452" max="8452" width="15.6328125" style="842" customWidth="1"/>
    <col min="8453" max="8453" width="30.6328125" style="842" customWidth="1"/>
    <col min="8454" max="8704" width="9" style="842"/>
    <col min="8705" max="8705" width="23.6328125" style="842" customWidth="1"/>
    <col min="8706" max="8706" width="55.6328125" style="842" customWidth="1"/>
    <col min="8707" max="8707" width="4.08984375" style="842" customWidth="1"/>
    <col min="8708" max="8708" width="15.6328125" style="842" customWidth="1"/>
    <col min="8709" max="8709" width="30.6328125" style="842" customWidth="1"/>
    <col min="8710" max="8960" width="9" style="842"/>
    <col min="8961" max="8961" width="23.6328125" style="842" customWidth="1"/>
    <col min="8962" max="8962" width="55.6328125" style="842" customWidth="1"/>
    <col min="8963" max="8963" width="4.08984375" style="842" customWidth="1"/>
    <col min="8964" max="8964" width="15.6328125" style="842" customWidth="1"/>
    <col min="8965" max="8965" width="30.6328125" style="842" customWidth="1"/>
    <col min="8966" max="9216" width="9" style="842"/>
    <col min="9217" max="9217" width="23.6328125" style="842" customWidth="1"/>
    <col min="9218" max="9218" width="55.6328125" style="842" customWidth="1"/>
    <col min="9219" max="9219" width="4.08984375" style="842" customWidth="1"/>
    <col min="9220" max="9220" width="15.6328125" style="842" customWidth="1"/>
    <col min="9221" max="9221" width="30.6328125" style="842" customWidth="1"/>
    <col min="9222" max="9472" width="9" style="842"/>
    <col min="9473" max="9473" width="23.6328125" style="842" customWidth="1"/>
    <col min="9474" max="9474" width="55.6328125" style="842" customWidth="1"/>
    <col min="9475" max="9475" width="4.08984375" style="842" customWidth="1"/>
    <col min="9476" max="9476" width="15.6328125" style="842" customWidth="1"/>
    <col min="9477" max="9477" width="30.6328125" style="842" customWidth="1"/>
    <col min="9478" max="9728" width="9" style="842"/>
    <col min="9729" max="9729" width="23.6328125" style="842" customWidth="1"/>
    <col min="9730" max="9730" width="55.6328125" style="842" customWidth="1"/>
    <col min="9731" max="9731" width="4.08984375" style="842" customWidth="1"/>
    <col min="9732" max="9732" width="15.6328125" style="842" customWidth="1"/>
    <col min="9733" max="9733" width="30.6328125" style="842" customWidth="1"/>
    <col min="9734" max="9984" width="9" style="842"/>
    <col min="9985" max="9985" width="23.6328125" style="842" customWidth="1"/>
    <col min="9986" max="9986" width="55.6328125" style="842" customWidth="1"/>
    <col min="9987" max="9987" width="4.08984375" style="842" customWidth="1"/>
    <col min="9988" max="9988" width="15.6328125" style="842" customWidth="1"/>
    <col min="9989" max="9989" width="30.6328125" style="842" customWidth="1"/>
    <col min="9990" max="10240" width="9" style="842"/>
    <col min="10241" max="10241" width="23.6328125" style="842" customWidth="1"/>
    <col min="10242" max="10242" width="55.6328125" style="842" customWidth="1"/>
    <col min="10243" max="10243" width="4.08984375" style="842" customWidth="1"/>
    <col min="10244" max="10244" width="15.6328125" style="842" customWidth="1"/>
    <col min="10245" max="10245" width="30.6328125" style="842" customWidth="1"/>
    <col min="10246" max="10496" width="9" style="842"/>
    <col min="10497" max="10497" width="23.6328125" style="842" customWidth="1"/>
    <col min="10498" max="10498" width="55.6328125" style="842" customWidth="1"/>
    <col min="10499" max="10499" width="4.08984375" style="842" customWidth="1"/>
    <col min="10500" max="10500" width="15.6328125" style="842" customWidth="1"/>
    <col min="10501" max="10501" width="30.6328125" style="842" customWidth="1"/>
    <col min="10502" max="10752" width="9" style="842"/>
    <col min="10753" max="10753" width="23.6328125" style="842" customWidth="1"/>
    <col min="10754" max="10754" width="55.6328125" style="842" customWidth="1"/>
    <col min="10755" max="10755" width="4.08984375" style="842" customWidth="1"/>
    <col min="10756" max="10756" width="15.6328125" style="842" customWidth="1"/>
    <col min="10757" max="10757" width="30.6328125" style="842" customWidth="1"/>
    <col min="10758" max="11008" width="9" style="842"/>
    <col min="11009" max="11009" width="23.6328125" style="842" customWidth="1"/>
    <col min="11010" max="11010" width="55.6328125" style="842" customWidth="1"/>
    <col min="11011" max="11011" width="4.08984375" style="842" customWidth="1"/>
    <col min="11012" max="11012" width="15.6328125" style="842" customWidth="1"/>
    <col min="11013" max="11013" width="30.6328125" style="842" customWidth="1"/>
    <col min="11014" max="11264" width="9" style="842"/>
    <col min="11265" max="11265" width="23.6328125" style="842" customWidth="1"/>
    <col min="11266" max="11266" width="55.6328125" style="842" customWidth="1"/>
    <col min="11267" max="11267" width="4.08984375" style="842" customWidth="1"/>
    <col min="11268" max="11268" width="15.6328125" style="842" customWidth="1"/>
    <col min="11269" max="11269" width="30.6328125" style="842" customWidth="1"/>
    <col min="11270" max="11520" width="9" style="842"/>
    <col min="11521" max="11521" width="23.6328125" style="842" customWidth="1"/>
    <col min="11522" max="11522" width="55.6328125" style="842" customWidth="1"/>
    <col min="11523" max="11523" width="4.08984375" style="842" customWidth="1"/>
    <col min="11524" max="11524" width="15.6328125" style="842" customWidth="1"/>
    <col min="11525" max="11525" width="30.6328125" style="842" customWidth="1"/>
    <col min="11526" max="11776" width="9" style="842"/>
    <col min="11777" max="11777" width="23.6328125" style="842" customWidth="1"/>
    <col min="11778" max="11778" width="55.6328125" style="842" customWidth="1"/>
    <col min="11779" max="11779" width="4.08984375" style="842" customWidth="1"/>
    <col min="11780" max="11780" width="15.6328125" style="842" customWidth="1"/>
    <col min="11781" max="11781" width="30.6328125" style="842" customWidth="1"/>
    <col min="11782" max="12032" width="9" style="842"/>
    <col min="12033" max="12033" width="23.6328125" style="842" customWidth="1"/>
    <col min="12034" max="12034" width="55.6328125" style="842" customWidth="1"/>
    <col min="12035" max="12035" width="4.08984375" style="842" customWidth="1"/>
    <col min="12036" max="12036" width="15.6328125" style="842" customWidth="1"/>
    <col min="12037" max="12037" width="30.6328125" style="842" customWidth="1"/>
    <col min="12038" max="12288" width="9" style="842"/>
    <col min="12289" max="12289" width="23.6328125" style="842" customWidth="1"/>
    <col min="12290" max="12290" width="55.6328125" style="842" customWidth="1"/>
    <col min="12291" max="12291" width="4.08984375" style="842" customWidth="1"/>
    <col min="12292" max="12292" width="15.6328125" style="842" customWidth="1"/>
    <col min="12293" max="12293" width="30.6328125" style="842" customWidth="1"/>
    <col min="12294" max="12544" width="9" style="842"/>
    <col min="12545" max="12545" width="23.6328125" style="842" customWidth="1"/>
    <col min="12546" max="12546" width="55.6328125" style="842" customWidth="1"/>
    <col min="12547" max="12547" width="4.08984375" style="842" customWidth="1"/>
    <col min="12548" max="12548" width="15.6328125" style="842" customWidth="1"/>
    <col min="12549" max="12549" width="30.6328125" style="842" customWidth="1"/>
    <col min="12550" max="12800" width="9" style="842"/>
    <col min="12801" max="12801" width="23.6328125" style="842" customWidth="1"/>
    <col min="12802" max="12802" width="55.6328125" style="842" customWidth="1"/>
    <col min="12803" max="12803" width="4.08984375" style="842" customWidth="1"/>
    <col min="12804" max="12804" width="15.6328125" style="842" customWidth="1"/>
    <col min="12805" max="12805" width="30.6328125" style="842" customWidth="1"/>
    <col min="12806" max="13056" width="9" style="842"/>
    <col min="13057" max="13057" width="23.6328125" style="842" customWidth="1"/>
    <col min="13058" max="13058" width="55.6328125" style="842" customWidth="1"/>
    <col min="13059" max="13059" width="4.08984375" style="842" customWidth="1"/>
    <col min="13060" max="13060" width="15.6328125" style="842" customWidth="1"/>
    <col min="13061" max="13061" width="30.6328125" style="842" customWidth="1"/>
    <col min="13062" max="13312" width="9" style="842"/>
    <col min="13313" max="13313" width="23.6328125" style="842" customWidth="1"/>
    <col min="13314" max="13314" width="55.6328125" style="842" customWidth="1"/>
    <col min="13315" max="13315" width="4.08984375" style="842" customWidth="1"/>
    <col min="13316" max="13316" width="15.6328125" style="842" customWidth="1"/>
    <col min="13317" max="13317" width="30.6328125" style="842" customWidth="1"/>
    <col min="13318" max="13568" width="9" style="842"/>
    <col min="13569" max="13569" width="23.6328125" style="842" customWidth="1"/>
    <col min="13570" max="13570" width="55.6328125" style="842" customWidth="1"/>
    <col min="13571" max="13571" width="4.08984375" style="842" customWidth="1"/>
    <col min="13572" max="13572" width="15.6328125" style="842" customWidth="1"/>
    <col min="13573" max="13573" width="30.6328125" style="842" customWidth="1"/>
    <col min="13574" max="13824" width="9" style="842"/>
    <col min="13825" max="13825" width="23.6328125" style="842" customWidth="1"/>
    <col min="13826" max="13826" width="55.6328125" style="842" customWidth="1"/>
    <col min="13827" max="13827" width="4.08984375" style="842" customWidth="1"/>
    <col min="13828" max="13828" width="15.6328125" style="842" customWidth="1"/>
    <col min="13829" max="13829" width="30.6328125" style="842" customWidth="1"/>
    <col min="13830" max="14080" width="9" style="842"/>
    <col min="14081" max="14081" width="23.6328125" style="842" customWidth="1"/>
    <col min="14082" max="14082" width="55.6328125" style="842" customWidth="1"/>
    <col min="14083" max="14083" width="4.08984375" style="842" customWidth="1"/>
    <col min="14084" max="14084" width="15.6328125" style="842" customWidth="1"/>
    <col min="14085" max="14085" width="30.6328125" style="842" customWidth="1"/>
    <col min="14086" max="14336" width="9" style="842"/>
    <col min="14337" max="14337" width="23.6328125" style="842" customWidth="1"/>
    <col min="14338" max="14338" width="55.6328125" style="842" customWidth="1"/>
    <col min="14339" max="14339" width="4.08984375" style="842" customWidth="1"/>
    <col min="14340" max="14340" width="15.6328125" style="842" customWidth="1"/>
    <col min="14341" max="14341" width="30.6328125" style="842" customWidth="1"/>
    <col min="14342" max="14592" width="9" style="842"/>
    <col min="14593" max="14593" width="23.6328125" style="842" customWidth="1"/>
    <col min="14594" max="14594" width="55.6328125" style="842" customWidth="1"/>
    <col min="14595" max="14595" width="4.08984375" style="842" customWidth="1"/>
    <col min="14596" max="14596" width="15.6328125" style="842" customWidth="1"/>
    <col min="14597" max="14597" width="30.6328125" style="842" customWidth="1"/>
    <col min="14598" max="14848" width="9" style="842"/>
    <col min="14849" max="14849" width="23.6328125" style="842" customWidth="1"/>
    <col min="14850" max="14850" width="55.6328125" style="842" customWidth="1"/>
    <col min="14851" max="14851" width="4.08984375" style="842" customWidth="1"/>
    <col min="14852" max="14852" width="15.6328125" style="842" customWidth="1"/>
    <col min="14853" max="14853" width="30.6328125" style="842" customWidth="1"/>
    <col min="14854" max="15104" width="9" style="842"/>
    <col min="15105" max="15105" width="23.6328125" style="842" customWidth="1"/>
    <col min="15106" max="15106" width="55.6328125" style="842" customWidth="1"/>
    <col min="15107" max="15107" width="4.08984375" style="842" customWidth="1"/>
    <col min="15108" max="15108" width="15.6328125" style="842" customWidth="1"/>
    <col min="15109" max="15109" width="30.6328125" style="842" customWidth="1"/>
    <col min="15110" max="15360" width="9" style="842"/>
    <col min="15361" max="15361" width="23.6328125" style="842" customWidth="1"/>
    <col min="15362" max="15362" width="55.6328125" style="842" customWidth="1"/>
    <col min="15363" max="15363" width="4.08984375" style="842" customWidth="1"/>
    <col min="15364" max="15364" width="15.6328125" style="842" customWidth="1"/>
    <col min="15365" max="15365" width="30.6328125" style="842" customWidth="1"/>
    <col min="15366" max="15616" width="9" style="842"/>
    <col min="15617" max="15617" width="23.6328125" style="842" customWidth="1"/>
    <col min="15618" max="15618" width="55.6328125" style="842" customWidth="1"/>
    <col min="15619" max="15619" width="4.08984375" style="842" customWidth="1"/>
    <col min="15620" max="15620" width="15.6328125" style="842" customWidth="1"/>
    <col min="15621" max="15621" width="30.6328125" style="842" customWidth="1"/>
    <col min="15622" max="15872" width="9" style="842"/>
    <col min="15873" max="15873" width="23.6328125" style="842" customWidth="1"/>
    <col min="15874" max="15874" width="55.6328125" style="842" customWidth="1"/>
    <col min="15875" max="15875" width="4.08984375" style="842" customWidth="1"/>
    <col min="15876" max="15876" width="15.6328125" style="842" customWidth="1"/>
    <col min="15877" max="15877" width="30.6328125" style="842" customWidth="1"/>
    <col min="15878" max="16128" width="9" style="842"/>
    <col min="16129" max="16129" width="23.6328125" style="842" customWidth="1"/>
    <col min="16130" max="16130" width="55.6328125" style="842" customWidth="1"/>
    <col min="16131" max="16131" width="4.08984375" style="842" customWidth="1"/>
    <col min="16132" max="16132" width="15.6328125" style="842" customWidth="1"/>
    <col min="16133" max="16133" width="30.6328125" style="842" customWidth="1"/>
    <col min="16134" max="16384" width="9" style="842"/>
  </cols>
  <sheetData>
    <row r="1" spans="1:5" ht="30" customHeight="1" x14ac:dyDescent="0.2">
      <c r="A1" s="1974" t="s">
        <v>1511</v>
      </c>
      <c r="B1" s="1975"/>
      <c r="C1" s="1975"/>
      <c r="D1" s="1975"/>
      <c r="E1" s="1975"/>
    </row>
    <row r="2" spans="1:5" ht="10" customHeight="1" x14ac:dyDescent="0.2">
      <c r="A2" s="843"/>
      <c r="B2" s="844"/>
      <c r="C2" s="845"/>
      <c r="D2" s="846"/>
    </row>
    <row r="3" spans="1:5" ht="20.149999999999999" customHeight="1" x14ac:dyDescent="0.2">
      <c r="A3" s="848" t="s">
        <v>1448</v>
      </c>
      <c r="B3" s="848" t="s">
        <v>1449</v>
      </c>
      <c r="C3" s="1976" t="s">
        <v>1450</v>
      </c>
      <c r="D3" s="1977"/>
      <c r="E3" s="849"/>
    </row>
    <row r="4" spans="1:5" s="854" customFormat="1" ht="55" customHeight="1" x14ac:dyDescent="0.2">
      <c r="A4" s="1971" t="s">
        <v>1384</v>
      </c>
      <c r="B4" s="850" t="s">
        <v>1385</v>
      </c>
      <c r="C4" s="851" t="s">
        <v>562</v>
      </c>
      <c r="D4" s="852" t="s">
        <v>54</v>
      </c>
      <c r="E4" s="853" t="s">
        <v>1441</v>
      </c>
    </row>
    <row r="5" spans="1:5" s="854" customFormat="1" ht="15" customHeight="1" x14ac:dyDescent="0.2">
      <c r="A5" s="1972"/>
      <c r="B5" s="855" t="s">
        <v>1386</v>
      </c>
      <c r="C5" s="856" t="s">
        <v>562</v>
      </c>
      <c r="D5" s="857" t="s">
        <v>1351</v>
      </c>
      <c r="E5" s="858" t="s">
        <v>1441</v>
      </c>
    </row>
    <row r="6" spans="1:5" s="854" customFormat="1" ht="15" customHeight="1" x14ac:dyDescent="0.2">
      <c r="A6" s="1972"/>
      <c r="B6" s="859" t="s">
        <v>1387</v>
      </c>
      <c r="C6" s="856" t="s">
        <v>562</v>
      </c>
      <c r="D6" s="860" t="s">
        <v>1351</v>
      </c>
      <c r="E6" s="858" t="s">
        <v>1441</v>
      </c>
    </row>
    <row r="7" spans="1:5" s="854" customFormat="1" ht="66" customHeight="1" x14ac:dyDescent="0.2">
      <c r="A7" s="1972"/>
      <c r="B7" s="855" t="s">
        <v>1388</v>
      </c>
      <c r="C7" s="856" t="s">
        <v>562</v>
      </c>
      <c r="D7" s="857" t="s">
        <v>1351</v>
      </c>
      <c r="E7" s="858" t="s">
        <v>1443</v>
      </c>
    </row>
    <row r="8" spans="1:5" s="854" customFormat="1" ht="15" customHeight="1" x14ac:dyDescent="0.2">
      <c r="A8" s="1972"/>
      <c r="B8" s="861" t="s">
        <v>1389</v>
      </c>
      <c r="C8" s="856" t="s">
        <v>562</v>
      </c>
      <c r="D8" s="862" t="s">
        <v>1351</v>
      </c>
      <c r="E8" s="858" t="s">
        <v>1443</v>
      </c>
    </row>
    <row r="9" spans="1:5" s="854" customFormat="1" ht="15" customHeight="1" x14ac:dyDescent="0.2">
      <c r="A9" s="1972"/>
      <c r="B9" s="861" t="s">
        <v>1390</v>
      </c>
      <c r="C9" s="856" t="s">
        <v>562</v>
      </c>
      <c r="D9" s="862" t="s">
        <v>1351</v>
      </c>
      <c r="E9" s="858" t="s">
        <v>1443</v>
      </c>
    </row>
    <row r="10" spans="1:5" s="854" customFormat="1" ht="15" customHeight="1" x14ac:dyDescent="0.2">
      <c r="A10" s="1972"/>
      <c r="B10" s="861" t="s">
        <v>1391</v>
      </c>
      <c r="C10" s="856" t="s">
        <v>562</v>
      </c>
      <c r="D10" s="862" t="s">
        <v>1357</v>
      </c>
      <c r="E10" s="863"/>
    </row>
    <row r="11" spans="1:5" s="854" customFormat="1" ht="15" customHeight="1" x14ac:dyDescent="0.2">
      <c r="A11" s="1972"/>
      <c r="B11" s="861" t="s">
        <v>1392</v>
      </c>
      <c r="C11" s="856" t="s">
        <v>562</v>
      </c>
      <c r="D11" s="862" t="s">
        <v>1359</v>
      </c>
      <c r="E11" s="863"/>
    </row>
    <row r="12" spans="1:5" s="854" customFormat="1" ht="15" customHeight="1" x14ac:dyDescent="0.2">
      <c r="A12" s="1972"/>
      <c r="B12" s="861" t="s">
        <v>1393</v>
      </c>
      <c r="C12" s="856"/>
      <c r="D12" s="862"/>
      <c r="E12" s="863"/>
    </row>
    <row r="13" spans="1:5" s="854" customFormat="1" ht="30" customHeight="1" x14ac:dyDescent="0.2">
      <c r="A13" s="1972"/>
      <c r="B13" s="861" t="s">
        <v>1394</v>
      </c>
      <c r="C13" s="856" t="s">
        <v>562</v>
      </c>
      <c r="D13" s="862" t="s">
        <v>1351</v>
      </c>
      <c r="E13" s="864" t="s">
        <v>1372</v>
      </c>
    </row>
    <row r="14" spans="1:5" s="854" customFormat="1" ht="30" customHeight="1" x14ac:dyDescent="0.2">
      <c r="A14" s="1972"/>
      <c r="B14" s="861" t="s">
        <v>1395</v>
      </c>
      <c r="C14" s="856" t="s">
        <v>562</v>
      </c>
      <c r="D14" s="862" t="s">
        <v>1351</v>
      </c>
      <c r="E14" s="864" t="s">
        <v>1364</v>
      </c>
    </row>
    <row r="15" spans="1:5" s="854" customFormat="1" ht="44" customHeight="1" x14ac:dyDescent="0.2">
      <c r="A15" s="1972"/>
      <c r="B15" s="861" t="s">
        <v>1371</v>
      </c>
      <c r="C15" s="856" t="s">
        <v>562</v>
      </c>
      <c r="D15" s="862" t="s">
        <v>1351</v>
      </c>
      <c r="E15" s="864" t="s">
        <v>1372</v>
      </c>
    </row>
    <row r="16" spans="1:5" s="854" customFormat="1" ht="29.5" customHeight="1" x14ac:dyDescent="0.2">
      <c r="A16" s="1972"/>
      <c r="B16" s="859" t="s">
        <v>1396</v>
      </c>
      <c r="C16" s="856" t="s">
        <v>562</v>
      </c>
      <c r="D16" s="860" t="s">
        <v>1351</v>
      </c>
      <c r="E16" s="865" t="s">
        <v>1397</v>
      </c>
    </row>
    <row r="17" spans="1:5" s="854" customFormat="1" ht="29.5" customHeight="1" x14ac:dyDescent="0.2">
      <c r="A17" s="1972"/>
      <c r="B17" s="859" t="s">
        <v>1398</v>
      </c>
      <c r="C17" s="856" t="s">
        <v>562</v>
      </c>
      <c r="D17" s="860" t="s">
        <v>1351</v>
      </c>
      <c r="E17" s="866"/>
    </row>
    <row r="18" spans="1:5" s="854" customFormat="1" ht="17.5" customHeight="1" x14ac:dyDescent="0.2">
      <c r="A18" s="1973"/>
      <c r="B18" s="867" t="s">
        <v>1399</v>
      </c>
      <c r="C18" s="868" t="s">
        <v>562</v>
      </c>
      <c r="D18" s="869" t="s">
        <v>1351</v>
      </c>
      <c r="E18" s="870"/>
    </row>
    <row r="19" spans="1:5" s="854" customFormat="1" ht="50" customHeight="1" x14ac:dyDescent="0.2">
      <c r="A19" s="1971" t="s">
        <v>1400</v>
      </c>
      <c r="B19" s="871" t="s">
        <v>1401</v>
      </c>
      <c r="C19" s="851" t="s">
        <v>562</v>
      </c>
      <c r="D19" s="872" t="s">
        <v>1402</v>
      </c>
      <c r="E19" s="853" t="s">
        <v>1441</v>
      </c>
    </row>
    <row r="20" spans="1:5" s="854" customFormat="1" ht="17.5" customHeight="1" x14ac:dyDescent="0.2">
      <c r="A20" s="1972"/>
      <c r="B20" s="873" t="s">
        <v>1386</v>
      </c>
      <c r="C20" s="856" t="s">
        <v>562</v>
      </c>
      <c r="D20" s="874" t="s">
        <v>1351</v>
      </c>
      <c r="E20" s="858" t="s">
        <v>1441</v>
      </c>
    </row>
    <row r="21" spans="1:5" s="854" customFormat="1" ht="17.5" customHeight="1" x14ac:dyDescent="0.2">
      <c r="A21" s="1972"/>
      <c r="B21" s="861" t="s">
        <v>1387</v>
      </c>
      <c r="C21" s="856" t="s">
        <v>562</v>
      </c>
      <c r="D21" s="862" t="s">
        <v>1351</v>
      </c>
      <c r="E21" s="858" t="s">
        <v>1441</v>
      </c>
    </row>
    <row r="22" spans="1:5" s="854" customFormat="1" ht="65.5" customHeight="1" x14ac:dyDescent="0.2">
      <c r="A22" s="1972"/>
      <c r="B22" s="855" t="s">
        <v>1388</v>
      </c>
      <c r="C22" s="856" t="s">
        <v>562</v>
      </c>
      <c r="D22" s="857" t="s">
        <v>1351</v>
      </c>
      <c r="E22" s="858" t="s">
        <v>1443</v>
      </c>
    </row>
    <row r="23" spans="1:5" s="854" customFormat="1" ht="17.5" customHeight="1" x14ac:dyDescent="0.2">
      <c r="A23" s="1972"/>
      <c r="B23" s="861" t="s">
        <v>1389</v>
      </c>
      <c r="C23" s="856" t="s">
        <v>562</v>
      </c>
      <c r="D23" s="862" t="s">
        <v>1351</v>
      </c>
      <c r="E23" s="858" t="s">
        <v>1443</v>
      </c>
    </row>
    <row r="24" spans="1:5" s="854" customFormat="1" ht="17.5" customHeight="1" x14ac:dyDescent="0.2">
      <c r="A24" s="1972"/>
      <c r="B24" s="861" t="s">
        <v>1390</v>
      </c>
      <c r="C24" s="856" t="s">
        <v>562</v>
      </c>
      <c r="D24" s="862" t="s">
        <v>1351</v>
      </c>
      <c r="E24" s="858" t="s">
        <v>1443</v>
      </c>
    </row>
    <row r="25" spans="1:5" s="854" customFormat="1" ht="17.5" customHeight="1" x14ac:dyDescent="0.2">
      <c r="A25" s="1972"/>
      <c r="B25" s="861" t="s">
        <v>1391</v>
      </c>
      <c r="C25" s="856" t="s">
        <v>562</v>
      </c>
      <c r="D25" s="862" t="s">
        <v>1357</v>
      </c>
      <c r="E25" s="863"/>
    </row>
    <row r="26" spans="1:5" s="854" customFormat="1" ht="17.5" customHeight="1" x14ac:dyDescent="0.2">
      <c r="A26" s="1972"/>
      <c r="B26" s="861" t="s">
        <v>1392</v>
      </c>
      <c r="C26" s="856" t="s">
        <v>562</v>
      </c>
      <c r="D26" s="862" t="s">
        <v>1359</v>
      </c>
      <c r="E26" s="863"/>
    </row>
    <row r="27" spans="1:5" s="854" customFormat="1" ht="17.5" customHeight="1" x14ac:dyDescent="0.2">
      <c r="A27" s="1972"/>
      <c r="B27" s="861" t="s">
        <v>1403</v>
      </c>
      <c r="C27" s="856"/>
      <c r="D27" s="862"/>
      <c r="E27" s="863"/>
    </row>
    <row r="28" spans="1:5" s="854" customFormat="1" ht="30" customHeight="1" x14ac:dyDescent="0.2">
      <c r="A28" s="1972"/>
      <c r="B28" s="861" t="s">
        <v>1404</v>
      </c>
      <c r="C28" s="856" t="s">
        <v>562</v>
      </c>
      <c r="D28" s="862" t="s">
        <v>1351</v>
      </c>
      <c r="E28" s="864" t="s">
        <v>1372</v>
      </c>
    </row>
    <row r="29" spans="1:5" s="854" customFormat="1" ht="30" customHeight="1" x14ac:dyDescent="0.2">
      <c r="A29" s="1972"/>
      <c r="B29" s="861" t="s">
        <v>1395</v>
      </c>
      <c r="C29" s="856" t="s">
        <v>562</v>
      </c>
      <c r="D29" s="862" t="s">
        <v>1351</v>
      </c>
      <c r="E29" s="864" t="s">
        <v>1364</v>
      </c>
    </row>
    <row r="30" spans="1:5" s="854" customFormat="1" ht="30" customHeight="1" x14ac:dyDescent="0.2">
      <c r="A30" s="1972"/>
      <c r="B30" s="859" t="s">
        <v>1396</v>
      </c>
      <c r="C30" s="856" t="s">
        <v>562</v>
      </c>
      <c r="D30" s="860" t="s">
        <v>1351</v>
      </c>
      <c r="E30" s="865" t="s">
        <v>1397</v>
      </c>
    </row>
    <row r="31" spans="1:5" s="854" customFormat="1" ht="30" customHeight="1" x14ac:dyDescent="0.2">
      <c r="A31" s="1972"/>
      <c r="B31" s="859" t="s">
        <v>1398</v>
      </c>
      <c r="C31" s="856" t="s">
        <v>562</v>
      </c>
      <c r="D31" s="860" t="s">
        <v>1351</v>
      </c>
      <c r="E31" s="866"/>
    </row>
    <row r="32" spans="1:5" s="854" customFormat="1" ht="17.5" customHeight="1" x14ac:dyDescent="0.2">
      <c r="A32" s="1973"/>
      <c r="B32" s="867" t="s">
        <v>1405</v>
      </c>
      <c r="C32" s="868" t="s">
        <v>562</v>
      </c>
      <c r="D32" s="869" t="s">
        <v>1351</v>
      </c>
      <c r="E32" s="870"/>
    </row>
    <row r="33" spans="1:5" s="854" customFormat="1" ht="54.5" customHeight="1" x14ac:dyDescent="0.2">
      <c r="A33" s="1971" t="s">
        <v>1406</v>
      </c>
      <c r="B33" s="871" t="s">
        <v>1407</v>
      </c>
      <c r="C33" s="851" t="s">
        <v>562</v>
      </c>
      <c r="D33" s="875" t="s">
        <v>1402</v>
      </c>
      <c r="E33" s="876" t="s">
        <v>1451</v>
      </c>
    </row>
    <row r="34" spans="1:5" s="854" customFormat="1" ht="17.5" customHeight="1" x14ac:dyDescent="0.2">
      <c r="A34" s="1972"/>
      <c r="B34" s="877" t="s">
        <v>1386</v>
      </c>
      <c r="C34" s="856" t="s">
        <v>562</v>
      </c>
      <c r="D34" s="878" t="s">
        <v>1351</v>
      </c>
      <c r="E34" s="858" t="s">
        <v>1441</v>
      </c>
    </row>
    <row r="35" spans="1:5" s="854" customFormat="1" ht="17.5" customHeight="1" x14ac:dyDescent="0.2">
      <c r="A35" s="1972"/>
      <c r="B35" s="859" t="s">
        <v>1387</v>
      </c>
      <c r="C35" s="856" t="s">
        <v>562</v>
      </c>
      <c r="D35" s="860" t="s">
        <v>1351</v>
      </c>
      <c r="E35" s="858" t="s">
        <v>1441</v>
      </c>
    </row>
    <row r="36" spans="1:5" s="854" customFormat="1" ht="66" customHeight="1" x14ac:dyDescent="0.2">
      <c r="A36" s="1972"/>
      <c r="B36" s="855" t="s">
        <v>1388</v>
      </c>
      <c r="C36" s="856" t="s">
        <v>562</v>
      </c>
      <c r="D36" s="857" t="s">
        <v>1351</v>
      </c>
      <c r="E36" s="858" t="s">
        <v>1443</v>
      </c>
    </row>
    <row r="37" spans="1:5" s="854" customFormat="1" ht="15.5" customHeight="1" x14ac:dyDescent="0.2">
      <c r="A37" s="1972"/>
      <c r="B37" s="861" t="s">
        <v>1389</v>
      </c>
      <c r="C37" s="856" t="s">
        <v>562</v>
      </c>
      <c r="D37" s="862" t="s">
        <v>1351</v>
      </c>
      <c r="E37" s="858" t="s">
        <v>1443</v>
      </c>
    </row>
    <row r="38" spans="1:5" s="854" customFormat="1" ht="15.5" customHeight="1" x14ac:dyDescent="0.2">
      <c r="A38" s="1972"/>
      <c r="B38" s="861" t="s">
        <v>1390</v>
      </c>
      <c r="C38" s="856" t="s">
        <v>562</v>
      </c>
      <c r="D38" s="862" t="s">
        <v>1351</v>
      </c>
      <c r="E38" s="858" t="s">
        <v>1443</v>
      </c>
    </row>
    <row r="39" spans="1:5" s="854" customFormat="1" ht="15.5" customHeight="1" x14ac:dyDescent="0.2">
      <c r="A39" s="1972"/>
      <c r="B39" s="861" t="s">
        <v>1391</v>
      </c>
      <c r="C39" s="856" t="s">
        <v>562</v>
      </c>
      <c r="D39" s="862" t="s">
        <v>1357</v>
      </c>
      <c r="E39" s="863"/>
    </row>
    <row r="40" spans="1:5" s="854" customFormat="1" ht="15.5" customHeight="1" x14ac:dyDescent="0.2">
      <c r="A40" s="1972"/>
      <c r="B40" s="861" t="s">
        <v>1392</v>
      </c>
      <c r="C40" s="856" t="s">
        <v>562</v>
      </c>
      <c r="D40" s="862" t="s">
        <v>1359</v>
      </c>
      <c r="E40" s="863"/>
    </row>
    <row r="41" spans="1:5" s="854" customFormat="1" ht="15.5" customHeight="1" x14ac:dyDescent="0.2">
      <c r="A41" s="1972"/>
      <c r="B41" s="861" t="s">
        <v>1393</v>
      </c>
      <c r="C41" s="879"/>
      <c r="D41" s="862"/>
      <c r="E41" s="863"/>
    </row>
    <row r="42" spans="1:5" s="854" customFormat="1" ht="27.5" customHeight="1" x14ac:dyDescent="0.2">
      <c r="A42" s="1972"/>
      <c r="B42" s="861" t="s">
        <v>1394</v>
      </c>
      <c r="C42" s="856" t="s">
        <v>562</v>
      </c>
      <c r="D42" s="862" t="s">
        <v>1351</v>
      </c>
      <c r="E42" s="864" t="s">
        <v>1372</v>
      </c>
    </row>
    <row r="43" spans="1:5" s="854" customFormat="1" ht="27.5" customHeight="1" x14ac:dyDescent="0.2">
      <c r="A43" s="1972"/>
      <c r="B43" s="861" t="s">
        <v>1395</v>
      </c>
      <c r="C43" s="856" t="s">
        <v>562</v>
      </c>
      <c r="D43" s="862" t="s">
        <v>1351</v>
      </c>
      <c r="E43" s="864" t="s">
        <v>1364</v>
      </c>
    </row>
    <row r="44" spans="1:5" s="854" customFormat="1" ht="42.5" customHeight="1" x14ac:dyDescent="0.2">
      <c r="A44" s="1972"/>
      <c r="B44" s="861" t="s">
        <v>1371</v>
      </c>
      <c r="C44" s="856" t="s">
        <v>562</v>
      </c>
      <c r="D44" s="862" t="s">
        <v>1351</v>
      </c>
      <c r="E44" s="864" t="s">
        <v>1372</v>
      </c>
    </row>
    <row r="45" spans="1:5" s="854" customFormat="1" ht="27.5" customHeight="1" x14ac:dyDescent="0.2">
      <c r="A45" s="1972"/>
      <c r="B45" s="859" t="s">
        <v>1396</v>
      </c>
      <c r="C45" s="856" t="s">
        <v>562</v>
      </c>
      <c r="D45" s="860" t="s">
        <v>1351</v>
      </c>
      <c r="E45" s="865" t="s">
        <v>1397</v>
      </c>
    </row>
    <row r="46" spans="1:5" s="854" customFormat="1" ht="27.5" customHeight="1" x14ac:dyDescent="0.2">
      <c r="A46" s="1973"/>
      <c r="B46" s="859" t="s">
        <v>1398</v>
      </c>
      <c r="C46" s="868" t="s">
        <v>562</v>
      </c>
      <c r="D46" s="860" t="s">
        <v>1351</v>
      </c>
      <c r="E46" s="870"/>
    </row>
    <row r="47" spans="1:5" s="854" customFormat="1" ht="44" customHeight="1" x14ac:dyDescent="0.2">
      <c r="A47" s="1971" t="s">
        <v>1408</v>
      </c>
      <c r="B47" s="871" t="s">
        <v>1409</v>
      </c>
      <c r="C47" s="851" t="s">
        <v>562</v>
      </c>
      <c r="D47" s="875" t="s">
        <v>1402</v>
      </c>
      <c r="E47" s="876" t="s">
        <v>1451</v>
      </c>
    </row>
    <row r="48" spans="1:5" s="854" customFormat="1" ht="16" customHeight="1" x14ac:dyDescent="0.2">
      <c r="A48" s="1972"/>
      <c r="B48" s="877" t="s">
        <v>1386</v>
      </c>
      <c r="C48" s="856" t="s">
        <v>562</v>
      </c>
      <c r="D48" s="878" t="s">
        <v>1351</v>
      </c>
      <c r="E48" s="858" t="s">
        <v>1441</v>
      </c>
    </row>
    <row r="49" spans="1:5" s="854" customFormat="1" ht="16" customHeight="1" x14ac:dyDescent="0.2">
      <c r="A49" s="1972"/>
      <c r="B49" s="859" t="s">
        <v>1387</v>
      </c>
      <c r="C49" s="856" t="s">
        <v>562</v>
      </c>
      <c r="D49" s="860" t="s">
        <v>1351</v>
      </c>
      <c r="E49" s="858" t="s">
        <v>1441</v>
      </c>
    </row>
    <row r="50" spans="1:5" s="854" customFormat="1" ht="66" customHeight="1" x14ac:dyDescent="0.2">
      <c r="A50" s="1972"/>
      <c r="B50" s="855" t="s">
        <v>1388</v>
      </c>
      <c r="C50" s="856" t="s">
        <v>562</v>
      </c>
      <c r="D50" s="857" t="s">
        <v>1351</v>
      </c>
      <c r="E50" s="858" t="s">
        <v>1443</v>
      </c>
    </row>
    <row r="51" spans="1:5" s="854" customFormat="1" ht="16.5" customHeight="1" x14ac:dyDescent="0.2">
      <c r="A51" s="1972"/>
      <c r="B51" s="861" t="s">
        <v>1389</v>
      </c>
      <c r="C51" s="856" t="s">
        <v>562</v>
      </c>
      <c r="D51" s="862" t="s">
        <v>1351</v>
      </c>
      <c r="E51" s="858" t="s">
        <v>1443</v>
      </c>
    </row>
    <row r="52" spans="1:5" s="854" customFormat="1" ht="16.5" customHeight="1" x14ac:dyDescent="0.2">
      <c r="A52" s="1972"/>
      <c r="B52" s="861" t="s">
        <v>1390</v>
      </c>
      <c r="C52" s="856" t="s">
        <v>562</v>
      </c>
      <c r="D52" s="862" t="s">
        <v>1351</v>
      </c>
      <c r="E52" s="858" t="s">
        <v>1443</v>
      </c>
    </row>
    <row r="53" spans="1:5" s="854" customFormat="1" ht="16.5" customHeight="1" x14ac:dyDescent="0.2">
      <c r="A53" s="1972"/>
      <c r="B53" s="861" t="s">
        <v>1391</v>
      </c>
      <c r="C53" s="856" t="s">
        <v>562</v>
      </c>
      <c r="D53" s="862" t="s">
        <v>1357</v>
      </c>
      <c r="E53" s="863"/>
    </row>
    <row r="54" spans="1:5" s="854" customFormat="1" ht="16.5" customHeight="1" x14ac:dyDescent="0.2">
      <c r="A54" s="1972"/>
      <c r="B54" s="861" t="s">
        <v>1392</v>
      </c>
      <c r="C54" s="856" t="s">
        <v>562</v>
      </c>
      <c r="D54" s="862" t="s">
        <v>1359</v>
      </c>
      <c r="E54" s="863"/>
    </row>
    <row r="55" spans="1:5" s="854" customFormat="1" ht="16.5" customHeight="1" x14ac:dyDescent="0.2">
      <c r="A55" s="1972"/>
      <c r="B55" s="861" t="s">
        <v>1403</v>
      </c>
      <c r="C55" s="879"/>
      <c r="D55" s="862"/>
      <c r="E55" s="863"/>
    </row>
    <row r="56" spans="1:5" s="854" customFormat="1" ht="27.5" customHeight="1" x14ac:dyDescent="0.2">
      <c r="A56" s="1972"/>
      <c r="B56" s="861" t="s">
        <v>1404</v>
      </c>
      <c r="C56" s="856" t="s">
        <v>562</v>
      </c>
      <c r="D56" s="862" t="s">
        <v>1351</v>
      </c>
      <c r="E56" s="864" t="s">
        <v>1372</v>
      </c>
    </row>
    <row r="57" spans="1:5" s="854" customFormat="1" ht="27.5" customHeight="1" x14ac:dyDescent="0.2">
      <c r="A57" s="1972"/>
      <c r="B57" s="861" t="s">
        <v>1395</v>
      </c>
      <c r="C57" s="856" t="s">
        <v>562</v>
      </c>
      <c r="D57" s="862" t="s">
        <v>1351</v>
      </c>
      <c r="E57" s="864" t="s">
        <v>1364</v>
      </c>
    </row>
    <row r="58" spans="1:5" s="854" customFormat="1" ht="27.5" customHeight="1" x14ac:dyDescent="0.2">
      <c r="A58" s="1972"/>
      <c r="B58" s="859" t="s">
        <v>1396</v>
      </c>
      <c r="C58" s="856" t="s">
        <v>562</v>
      </c>
      <c r="D58" s="860" t="s">
        <v>1351</v>
      </c>
      <c r="E58" s="865" t="s">
        <v>1397</v>
      </c>
    </row>
    <row r="59" spans="1:5" s="854" customFormat="1" ht="27.5" customHeight="1" x14ac:dyDescent="0.2">
      <c r="A59" s="1973"/>
      <c r="B59" s="859" t="s">
        <v>1398</v>
      </c>
      <c r="C59" s="856" t="s">
        <v>562</v>
      </c>
      <c r="D59" s="860" t="s">
        <v>1351</v>
      </c>
      <c r="E59" s="870"/>
    </row>
    <row r="60" spans="1:5" s="854" customFormat="1" ht="58.5" customHeight="1" x14ac:dyDescent="0.2">
      <c r="A60" s="1971" t="s">
        <v>1410</v>
      </c>
      <c r="B60" s="871" t="s">
        <v>1411</v>
      </c>
      <c r="C60" s="851" t="s">
        <v>562</v>
      </c>
      <c r="D60" s="875" t="s">
        <v>1402</v>
      </c>
      <c r="E60" s="876" t="s">
        <v>1451</v>
      </c>
    </row>
    <row r="61" spans="1:5" s="854" customFormat="1" ht="16.5" customHeight="1" x14ac:dyDescent="0.2">
      <c r="A61" s="1972"/>
      <c r="B61" s="877" t="s">
        <v>1386</v>
      </c>
      <c r="C61" s="856" t="s">
        <v>562</v>
      </c>
      <c r="D61" s="878" t="s">
        <v>1351</v>
      </c>
      <c r="E61" s="858" t="s">
        <v>1441</v>
      </c>
    </row>
    <row r="62" spans="1:5" s="854" customFormat="1" ht="16.5" customHeight="1" x14ac:dyDescent="0.2">
      <c r="A62" s="1972"/>
      <c r="B62" s="859" t="s">
        <v>1387</v>
      </c>
      <c r="C62" s="856" t="s">
        <v>562</v>
      </c>
      <c r="D62" s="860" t="s">
        <v>1351</v>
      </c>
      <c r="E62" s="858" t="s">
        <v>1441</v>
      </c>
    </row>
    <row r="63" spans="1:5" s="854" customFormat="1" ht="65" customHeight="1" x14ac:dyDescent="0.2">
      <c r="A63" s="1972"/>
      <c r="B63" s="855" t="s">
        <v>1388</v>
      </c>
      <c r="C63" s="856" t="s">
        <v>562</v>
      </c>
      <c r="D63" s="857" t="s">
        <v>1351</v>
      </c>
      <c r="E63" s="858" t="s">
        <v>1443</v>
      </c>
    </row>
    <row r="64" spans="1:5" s="854" customFormat="1" ht="16.5" customHeight="1" x14ac:dyDescent="0.2">
      <c r="A64" s="1972"/>
      <c r="B64" s="861" t="s">
        <v>1389</v>
      </c>
      <c r="C64" s="856" t="s">
        <v>562</v>
      </c>
      <c r="D64" s="862" t="s">
        <v>1351</v>
      </c>
      <c r="E64" s="858" t="s">
        <v>1443</v>
      </c>
    </row>
    <row r="65" spans="1:5" s="854" customFormat="1" ht="16.5" customHeight="1" x14ac:dyDescent="0.2">
      <c r="A65" s="1972"/>
      <c r="B65" s="861" t="s">
        <v>1390</v>
      </c>
      <c r="C65" s="856" t="s">
        <v>562</v>
      </c>
      <c r="D65" s="862" t="s">
        <v>1351</v>
      </c>
      <c r="E65" s="858" t="s">
        <v>1443</v>
      </c>
    </row>
    <row r="66" spans="1:5" s="854" customFormat="1" ht="16.5" customHeight="1" x14ac:dyDescent="0.2">
      <c r="A66" s="1972"/>
      <c r="B66" s="861" t="s">
        <v>1391</v>
      </c>
      <c r="C66" s="856" t="s">
        <v>562</v>
      </c>
      <c r="D66" s="862" t="s">
        <v>1357</v>
      </c>
      <c r="E66" s="863"/>
    </row>
    <row r="67" spans="1:5" s="854" customFormat="1" ht="16.5" customHeight="1" x14ac:dyDescent="0.2">
      <c r="A67" s="1972"/>
      <c r="B67" s="861" t="s">
        <v>1392</v>
      </c>
      <c r="C67" s="856" t="s">
        <v>562</v>
      </c>
      <c r="D67" s="862" t="s">
        <v>1359</v>
      </c>
      <c r="E67" s="863"/>
    </row>
    <row r="68" spans="1:5" s="854" customFormat="1" ht="16.5" customHeight="1" x14ac:dyDescent="0.2">
      <c r="A68" s="1972"/>
      <c r="B68" s="861" t="s">
        <v>1403</v>
      </c>
      <c r="C68" s="856"/>
      <c r="D68" s="862"/>
      <c r="E68" s="863"/>
    </row>
    <row r="69" spans="1:5" s="854" customFormat="1" ht="27.5" customHeight="1" x14ac:dyDescent="0.2">
      <c r="A69" s="1972"/>
      <c r="B69" s="861" t="s">
        <v>1404</v>
      </c>
      <c r="C69" s="856" t="s">
        <v>562</v>
      </c>
      <c r="D69" s="862" t="s">
        <v>1351</v>
      </c>
      <c r="E69" s="864" t="s">
        <v>1372</v>
      </c>
    </row>
    <row r="70" spans="1:5" s="854" customFormat="1" ht="27.5" customHeight="1" x14ac:dyDescent="0.2">
      <c r="A70" s="1972"/>
      <c r="B70" s="861" t="s">
        <v>1395</v>
      </c>
      <c r="C70" s="856" t="s">
        <v>562</v>
      </c>
      <c r="D70" s="862" t="s">
        <v>1351</v>
      </c>
      <c r="E70" s="864" t="s">
        <v>1364</v>
      </c>
    </row>
    <row r="71" spans="1:5" s="854" customFormat="1" ht="27.5" customHeight="1" x14ac:dyDescent="0.2">
      <c r="A71" s="1972"/>
      <c r="B71" s="859" t="s">
        <v>1396</v>
      </c>
      <c r="C71" s="856" t="s">
        <v>562</v>
      </c>
      <c r="D71" s="860" t="s">
        <v>1351</v>
      </c>
      <c r="E71" s="865" t="s">
        <v>1397</v>
      </c>
    </row>
    <row r="72" spans="1:5" s="854" customFormat="1" ht="27.5" customHeight="1" x14ac:dyDescent="0.2">
      <c r="A72" s="1972"/>
      <c r="B72" s="859" t="s">
        <v>1398</v>
      </c>
      <c r="C72" s="856" t="s">
        <v>562</v>
      </c>
      <c r="D72" s="860" t="s">
        <v>1351</v>
      </c>
      <c r="E72" s="866"/>
    </row>
    <row r="73" spans="1:5" s="854" customFormat="1" ht="17.5" customHeight="1" x14ac:dyDescent="0.2">
      <c r="A73" s="880"/>
      <c r="B73" s="881" t="s">
        <v>1399</v>
      </c>
      <c r="C73" s="856" t="s">
        <v>562</v>
      </c>
      <c r="D73" s="882" t="s">
        <v>1351</v>
      </c>
      <c r="E73" s="870"/>
    </row>
    <row r="74" spans="1:5" s="854" customFormat="1" ht="55" customHeight="1" x14ac:dyDescent="0.2">
      <c r="A74" s="1971" t="s">
        <v>1412</v>
      </c>
      <c r="B74" s="871" t="s">
        <v>1413</v>
      </c>
      <c r="C74" s="851" t="s">
        <v>562</v>
      </c>
      <c r="D74" s="875" t="s">
        <v>1402</v>
      </c>
      <c r="E74" s="876" t="s">
        <v>1451</v>
      </c>
    </row>
    <row r="75" spans="1:5" s="854" customFormat="1" ht="17.5" customHeight="1" x14ac:dyDescent="0.2">
      <c r="A75" s="1972"/>
      <c r="B75" s="877" t="s">
        <v>1386</v>
      </c>
      <c r="C75" s="856" t="s">
        <v>562</v>
      </c>
      <c r="D75" s="878" t="s">
        <v>1351</v>
      </c>
      <c r="E75" s="858" t="s">
        <v>1441</v>
      </c>
    </row>
    <row r="76" spans="1:5" s="854" customFormat="1" ht="17.5" customHeight="1" x14ac:dyDescent="0.2">
      <c r="A76" s="1972"/>
      <c r="B76" s="859" t="s">
        <v>1387</v>
      </c>
      <c r="C76" s="856" t="s">
        <v>562</v>
      </c>
      <c r="D76" s="860" t="s">
        <v>1351</v>
      </c>
      <c r="E76" s="858" t="s">
        <v>1441</v>
      </c>
    </row>
    <row r="77" spans="1:5" s="854" customFormat="1" ht="66" customHeight="1" x14ac:dyDescent="0.2">
      <c r="A77" s="1972"/>
      <c r="B77" s="855" t="s">
        <v>1388</v>
      </c>
      <c r="C77" s="856" t="s">
        <v>562</v>
      </c>
      <c r="D77" s="857" t="s">
        <v>1351</v>
      </c>
      <c r="E77" s="858" t="s">
        <v>1443</v>
      </c>
    </row>
    <row r="78" spans="1:5" s="854" customFormat="1" ht="17.5" customHeight="1" x14ac:dyDescent="0.2">
      <c r="A78" s="1972"/>
      <c r="B78" s="861" t="s">
        <v>1389</v>
      </c>
      <c r="C78" s="856" t="s">
        <v>562</v>
      </c>
      <c r="D78" s="862" t="s">
        <v>1351</v>
      </c>
      <c r="E78" s="858" t="s">
        <v>1443</v>
      </c>
    </row>
    <row r="79" spans="1:5" s="854" customFormat="1" ht="17.5" customHeight="1" x14ac:dyDescent="0.2">
      <c r="A79" s="1972"/>
      <c r="B79" s="861" t="s">
        <v>1390</v>
      </c>
      <c r="C79" s="856" t="s">
        <v>562</v>
      </c>
      <c r="D79" s="862" t="s">
        <v>1351</v>
      </c>
      <c r="E79" s="858" t="s">
        <v>1443</v>
      </c>
    </row>
    <row r="80" spans="1:5" s="854" customFormat="1" ht="17.5" customHeight="1" x14ac:dyDescent="0.2">
      <c r="A80" s="1972"/>
      <c r="B80" s="861" t="s">
        <v>1391</v>
      </c>
      <c r="C80" s="856" t="s">
        <v>562</v>
      </c>
      <c r="D80" s="862" t="s">
        <v>1357</v>
      </c>
      <c r="E80" s="863"/>
    </row>
    <row r="81" spans="1:5" s="854" customFormat="1" ht="17.5" customHeight="1" x14ac:dyDescent="0.2">
      <c r="A81" s="1972"/>
      <c r="B81" s="861" t="s">
        <v>1392</v>
      </c>
      <c r="C81" s="856" t="s">
        <v>562</v>
      </c>
      <c r="D81" s="862" t="s">
        <v>1359</v>
      </c>
      <c r="E81" s="863"/>
    </row>
    <row r="82" spans="1:5" s="854" customFormat="1" ht="17.5" customHeight="1" x14ac:dyDescent="0.2">
      <c r="A82" s="1972"/>
      <c r="B82" s="861" t="s">
        <v>1403</v>
      </c>
      <c r="C82" s="856"/>
      <c r="D82" s="862"/>
      <c r="E82" s="863"/>
    </row>
    <row r="83" spans="1:5" s="854" customFormat="1" ht="27.5" customHeight="1" x14ac:dyDescent="0.2">
      <c r="A83" s="1972"/>
      <c r="B83" s="861" t="s">
        <v>1404</v>
      </c>
      <c r="C83" s="856" t="s">
        <v>562</v>
      </c>
      <c r="D83" s="862" t="s">
        <v>1351</v>
      </c>
      <c r="E83" s="864" t="s">
        <v>1372</v>
      </c>
    </row>
    <row r="84" spans="1:5" s="854" customFormat="1" ht="27.5" customHeight="1" x14ac:dyDescent="0.2">
      <c r="A84" s="1972"/>
      <c r="B84" s="861" t="s">
        <v>1395</v>
      </c>
      <c r="C84" s="856" t="s">
        <v>562</v>
      </c>
      <c r="D84" s="862" t="s">
        <v>1351</v>
      </c>
      <c r="E84" s="864" t="s">
        <v>1364</v>
      </c>
    </row>
    <row r="85" spans="1:5" s="854" customFormat="1" ht="27.5" customHeight="1" x14ac:dyDescent="0.2">
      <c r="A85" s="1972"/>
      <c r="B85" s="859" t="s">
        <v>1396</v>
      </c>
      <c r="C85" s="856" t="s">
        <v>562</v>
      </c>
      <c r="D85" s="860" t="s">
        <v>1351</v>
      </c>
      <c r="E85" s="865" t="s">
        <v>1397</v>
      </c>
    </row>
    <row r="86" spans="1:5" s="854" customFormat="1" ht="27.5" customHeight="1" x14ac:dyDescent="0.2">
      <c r="A86" s="1973"/>
      <c r="B86" s="859" t="s">
        <v>1398</v>
      </c>
      <c r="C86" s="856" t="s">
        <v>562</v>
      </c>
      <c r="D86" s="860" t="s">
        <v>1351</v>
      </c>
      <c r="E86" s="870"/>
    </row>
    <row r="87" spans="1:5" s="854" customFormat="1" ht="50" customHeight="1" x14ac:dyDescent="0.2">
      <c r="A87" s="1971" t="s">
        <v>1414</v>
      </c>
      <c r="B87" s="871" t="s">
        <v>1415</v>
      </c>
      <c r="C87" s="851" t="s">
        <v>562</v>
      </c>
      <c r="D87" s="875" t="s">
        <v>1402</v>
      </c>
      <c r="E87" s="876" t="s">
        <v>1451</v>
      </c>
    </row>
    <row r="88" spans="1:5" s="854" customFormat="1" ht="17.5" customHeight="1" x14ac:dyDescent="0.2">
      <c r="A88" s="1972"/>
      <c r="B88" s="877" t="s">
        <v>1386</v>
      </c>
      <c r="C88" s="856" t="s">
        <v>562</v>
      </c>
      <c r="D88" s="878" t="s">
        <v>1351</v>
      </c>
      <c r="E88" s="858" t="s">
        <v>1441</v>
      </c>
    </row>
    <row r="89" spans="1:5" s="854" customFormat="1" ht="17.5" customHeight="1" x14ac:dyDescent="0.2">
      <c r="A89" s="1972"/>
      <c r="B89" s="859" t="s">
        <v>1387</v>
      </c>
      <c r="C89" s="856" t="s">
        <v>562</v>
      </c>
      <c r="D89" s="860" t="s">
        <v>1351</v>
      </c>
      <c r="E89" s="858" t="s">
        <v>1441</v>
      </c>
    </row>
    <row r="90" spans="1:5" s="854" customFormat="1" ht="67" customHeight="1" x14ac:dyDescent="0.2">
      <c r="A90" s="1972"/>
      <c r="B90" s="855" t="s">
        <v>1388</v>
      </c>
      <c r="C90" s="856" t="s">
        <v>562</v>
      </c>
      <c r="D90" s="857" t="s">
        <v>1351</v>
      </c>
      <c r="E90" s="858" t="s">
        <v>1443</v>
      </c>
    </row>
    <row r="91" spans="1:5" s="854" customFormat="1" ht="17.5" customHeight="1" x14ac:dyDescent="0.2">
      <c r="A91" s="1972"/>
      <c r="B91" s="861" t="s">
        <v>1389</v>
      </c>
      <c r="C91" s="856" t="s">
        <v>562</v>
      </c>
      <c r="D91" s="862" t="s">
        <v>1351</v>
      </c>
      <c r="E91" s="858" t="s">
        <v>1443</v>
      </c>
    </row>
    <row r="92" spans="1:5" s="854" customFormat="1" ht="17.5" customHeight="1" x14ac:dyDescent="0.2">
      <c r="A92" s="1972"/>
      <c r="B92" s="861" t="s">
        <v>1390</v>
      </c>
      <c r="C92" s="856" t="s">
        <v>562</v>
      </c>
      <c r="D92" s="862" t="s">
        <v>1351</v>
      </c>
      <c r="E92" s="858" t="s">
        <v>1443</v>
      </c>
    </row>
    <row r="93" spans="1:5" s="854" customFormat="1" ht="17.5" customHeight="1" x14ac:dyDescent="0.2">
      <c r="A93" s="1972"/>
      <c r="B93" s="861" t="s">
        <v>1391</v>
      </c>
      <c r="C93" s="856" t="s">
        <v>562</v>
      </c>
      <c r="D93" s="862" t="s">
        <v>1357</v>
      </c>
      <c r="E93" s="863"/>
    </row>
    <row r="94" spans="1:5" s="854" customFormat="1" ht="17.5" customHeight="1" x14ac:dyDescent="0.2">
      <c r="A94" s="1972"/>
      <c r="B94" s="861" t="s">
        <v>1392</v>
      </c>
      <c r="C94" s="856" t="s">
        <v>562</v>
      </c>
      <c r="D94" s="862" t="s">
        <v>1359</v>
      </c>
      <c r="E94" s="863"/>
    </row>
    <row r="95" spans="1:5" s="854" customFormat="1" ht="27.5" customHeight="1" x14ac:dyDescent="0.2">
      <c r="A95" s="1972"/>
      <c r="B95" s="859" t="s">
        <v>1416</v>
      </c>
      <c r="C95" s="856" t="s">
        <v>562</v>
      </c>
      <c r="D95" s="860" t="s">
        <v>1351</v>
      </c>
      <c r="E95" s="865" t="s">
        <v>1397</v>
      </c>
    </row>
    <row r="96" spans="1:5" s="854" customFormat="1" ht="27.5" customHeight="1" x14ac:dyDescent="0.2">
      <c r="A96" s="1972"/>
      <c r="B96" s="859" t="s">
        <v>1417</v>
      </c>
      <c r="C96" s="856" t="s">
        <v>562</v>
      </c>
      <c r="D96" s="860" t="s">
        <v>1351</v>
      </c>
      <c r="E96" s="866"/>
    </row>
    <row r="97" spans="1:5" s="854" customFormat="1" ht="17.5" customHeight="1" x14ac:dyDescent="0.2">
      <c r="A97" s="1972"/>
      <c r="B97" s="873" t="s">
        <v>1405</v>
      </c>
      <c r="C97" s="856" t="s">
        <v>562</v>
      </c>
      <c r="D97" s="874" t="s">
        <v>1351</v>
      </c>
      <c r="E97" s="866"/>
    </row>
    <row r="98" spans="1:5" s="854" customFormat="1" ht="16.5" customHeight="1" x14ac:dyDescent="0.2">
      <c r="A98" s="1972"/>
      <c r="B98" s="855" t="s">
        <v>1418</v>
      </c>
      <c r="C98" s="883"/>
      <c r="D98" s="857"/>
      <c r="E98" s="884"/>
    </row>
    <row r="99" spans="1:5" s="854" customFormat="1" ht="27" customHeight="1" x14ac:dyDescent="0.2">
      <c r="A99" s="1972"/>
      <c r="B99" s="861" t="s">
        <v>1394</v>
      </c>
      <c r="C99" s="856" t="s">
        <v>562</v>
      </c>
      <c r="D99" s="862" t="s">
        <v>1351</v>
      </c>
      <c r="E99" s="864" t="s">
        <v>1372</v>
      </c>
    </row>
    <row r="100" spans="1:5" s="854" customFormat="1" ht="27" customHeight="1" x14ac:dyDescent="0.2">
      <c r="A100" s="1973"/>
      <c r="B100" s="861" t="s">
        <v>1395</v>
      </c>
      <c r="C100" s="856" t="s">
        <v>562</v>
      </c>
      <c r="D100" s="862" t="s">
        <v>1351</v>
      </c>
      <c r="E100" s="885" t="s">
        <v>1364</v>
      </c>
    </row>
    <row r="101" spans="1:5" s="854" customFormat="1" ht="55" customHeight="1" x14ac:dyDescent="0.2">
      <c r="A101" s="1971" t="s">
        <v>1419</v>
      </c>
      <c r="B101" s="871" t="s">
        <v>1420</v>
      </c>
      <c r="C101" s="851" t="s">
        <v>562</v>
      </c>
      <c r="D101" s="875" t="s">
        <v>1402</v>
      </c>
      <c r="E101" s="876" t="s">
        <v>1451</v>
      </c>
    </row>
    <row r="102" spans="1:5" s="854" customFormat="1" ht="17.5" customHeight="1" x14ac:dyDescent="0.2">
      <c r="A102" s="1972"/>
      <c r="B102" s="877" t="s">
        <v>1386</v>
      </c>
      <c r="C102" s="856" t="s">
        <v>562</v>
      </c>
      <c r="D102" s="878" t="s">
        <v>1351</v>
      </c>
      <c r="E102" s="858" t="s">
        <v>1441</v>
      </c>
    </row>
    <row r="103" spans="1:5" s="854" customFormat="1" ht="17.5" customHeight="1" x14ac:dyDescent="0.2">
      <c r="A103" s="1972"/>
      <c r="B103" s="861" t="s">
        <v>1387</v>
      </c>
      <c r="C103" s="856" t="s">
        <v>562</v>
      </c>
      <c r="D103" s="862" t="s">
        <v>1351</v>
      </c>
      <c r="E103" s="858" t="s">
        <v>1441</v>
      </c>
    </row>
    <row r="104" spans="1:5" s="854" customFormat="1" ht="17.5" customHeight="1" x14ac:dyDescent="0.2">
      <c r="A104" s="1972"/>
      <c r="B104" s="861" t="s">
        <v>1421</v>
      </c>
      <c r="C104" s="856" t="s">
        <v>562</v>
      </c>
      <c r="D104" s="862" t="s">
        <v>1351</v>
      </c>
      <c r="E104" s="858" t="s">
        <v>1443</v>
      </c>
    </row>
    <row r="105" spans="1:5" s="854" customFormat="1" ht="17.5" customHeight="1" x14ac:dyDescent="0.2">
      <c r="A105" s="1972"/>
      <c r="B105" s="861" t="s">
        <v>1422</v>
      </c>
      <c r="C105" s="856" t="s">
        <v>562</v>
      </c>
      <c r="D105" s="862" t="s">
        <v>1351</v>
      </c>
      <c r="E105" s="858" t="s">
        <v>1443</v>
      </c>
    </row>
    <row r="106" spans="1:5" s="854" customFormat="1" ht="17.5" customHeight="1" x14ac:dyDescent="0.2">
      <c r="A106" s="1972"/>
      <c r="B106" s="861" t="s">
        <v>1423</v>
      </c>
      <c r="C106" s="856" t="s">
        <v>562</v>
      </c>
      <c r="D106" s="862" t="s">
        <v>1357</v>
      </c>
      <c r="E106" s="858"/>
    </row>
    <row r="107" spans="1:5" s="854" customFormat="1" ht="17.5" customHeight="1" x14ac:dyDescent="0.2">
      <c r="A107" s="1972"/>
      <c r="B107" s="861" t="s">
        <v>1424</v>
      </c>
      <c r="C107" s="856" t="s">
        <v>562</v>
      </c>
      <c r="D107" s="862" t="s">
        <v>1359</v>
      </c>
      <c r="E107" s="863"/>
    </row>
    <row r="108" spans="1:5" s="854" customFormat="1" ht="27.5" customHeight="1" x14ac:dyDescent="0.2">
      <c r="A108" s="1972"/>
      <c r="B108" s="886" t="s">
        <v>1425</v>
      </c>
      <c r="C108" s="856" t="s">
        <v>562</v>
      </c>
      <c r="D108" s="887" t="s">
        <v>1351</v>
      </c>
      <c r="E108" s="865" t="s">
        <v>1397</v>
      </c>
    </row>
    <row r="109" spans="1:5" s="854" customFormat="1" ht="17.5" customHeight="1" x14ac:dyDescent="0.2">
      <c r="A109" s="1972"/>
      <c r="B109" s="877" t="s">
        <v>1393</v>
      </c>
      <c r="C109" s="888"/>
      <c r="D109" s="878"/>
      <c r="E109" s="884"/>
    </row>
    <row r="110" spans="1:5" s="854" customFormat="1" ht="27.5" customHeight="1" x14ac:dyDescent="0.2">
      <c r="A110" s="1972"/>
      <c r="B110" s="861" t="s">
        <v>1394</v>
      </c>
      <c r="C110" s="856" t="s">
        <v>562</v>
      </c>
      <c r="D110" s="862" t="s">
        <v>1351</v>
      </c>
      <c r="E110" s="864" t="s">
        <v>1372</v>
      </c>
    </row>
    <row r="111" spans="1:5" s="854" customFormat="1" ht="27.5" customHeight="1" x14ac:dyDescent="0.2">
      <c r="A111" s="1972"/>
      <c r="B111" s="861" t="s">
        <v>1395</v>
      </c>
      <c r="C111" s="856" t="s">
        <v>562</v>
      </c>
      <c r="D111" s="862" t="s">
        <v>1351</v>
      </c>
      <c r="E111" s="864" t="s">
        <v>1364</v>
      </c>
    </row>
    <row r="112" spans="1:5" s="854" customFormat="1" ht="46.5" customHeight="1" x14ac:dyDescent="0.2">
      <c r="A112" s="1973"/>
      <c r="B112" s="889" t="s">
        <v>1371</v>
      </c>
      <c r="C112" s="856" t="s">
        <v>562</v>
      </c>
      <c r="D112" s="890" t="s">
        <v>1351</v>
      </c>
      <c r="E112" s="885" t="s">
        <v>1372</v>
      </c>
    </row>
    <row r="113" spans="1:5" s="854" customFormat="1" ht="50" customHeight="1" x14ac:dyDescent="0.2">
      <c r="A113" s="1971" t="s">
        <v>1426</v>
      </c>
      <c r="B113" s="871" t="s">
        <v>1427</v>
      </c>
      <c r="C113" s="851" t="s">
        <v>562</v>
      </c>
      <c r="D113" s="875" t="s">
        <v>1402</v>
      </c>
      <c r="E113" s="876" t="s">
        <v>1451</v>
      </c>
    </row>
    <row r="114" spans="1:5" s="854" customFormat="1" ht="17.5" customHeight="1" x14ac:dyDescent="0.2">
      <c r="A114" s="1972"/>
      <c r="B114" s="877" t="s">
        <v>1386</v>
      </c>
      <c r="C114" s="856" t="s">
        <v>562</v>
      </c>
      <c r="D114" s="878" t="s">
        <v>1351</v>
      </c>
      <c r="E114" s="858" t="s">
        <v>1441</v>
      </c>
    </row>
    <row r="115" spans="1:5" s="854" customFormat="1" ht="17.5" customHeight="1" x14ac:dyDescent="0.2">
      <c r="A115" s="1972"/>
      <c r="B115" s="859" t="s">
        <v>1387</v>
      </c>
      <c r="C115" s="856" t="s">
        <v>562</v>
      </c>
      <c r="D115" s="860" t="s">
        <v>1351</v>
      </c>
      <c r="E115" s="858" t="s">
        <v>1441</v>
      </c>
    </row>
    <row r="116" spans="1:5" s="854" customFormat="1" ht="66.5" customHeight="1" x14ac:dyDescent="0.2">
      <c r="A116" s="1972"/>
      <c r="B116" s="855" t="s">
        <v>1388</v>
      </c>
      <c r="C116" s="856" t="s">
        <v>562</v>
      </c>
      <c r="D116" s="857" t="s">
        <v>1351</v>
      </c>
      <c r="E116" s="858" t="s">
        <v>1443</v>
      </c>
    </row>
    <row r="117" spans="1:5" s="854" customFormat="1" ht="17" customHeight="1" x14ac:dyDescent="0.2">
      <c r="A117" s="1972"/>
      <c r="B117" s="861" t="s">
        <v>1389</v>
      </c>
      <c r="C117" s="856" t="s">
        <v>562</v>
      </c>
      <c r="D117" s="862" t="s">
        <v>1351</v>
      </c>
      <c r="E117" s="858" t="s">
        <v>1443</v>
      </c>
    </row>
    <row r="118" spans="1:5" s="854" customFormat="1" ht="17" customHeight="1" x14ac:dyDescent="0.2">
      <c r="A118" s="1972"/>
      <c r="B118" s="861" t="s">
        <v>1390</v>
      </c>
      <c r="C118" s="856" t="s">
        <v>562</v>
      </c>
      <c r="D118" s="862" t="s">
        <v>1351</v>
      </c>
      <c r="E118" s="858" t="s">
        <v>1443</v>
      </c>
    </row>
    <row r="119" spans="1:5" s="854" customFormat="1" ht="17" customHeight="1" x14ac:dyDescent="0.2">
      <c r="A119" s="1972"/>
      <c r="B119" s="861" t="s">
        <v>1391</v>
      </c>
      <c r="C119" s="856" t="s">
        <v>562</v>
      </c>
      <c r="D119" s="862" t="s">
        <v>1357</v>
      </c>
      <c r="E119" s="863"/>
    </row>
    <row r="120" spans="1:5" s="854" customFormat="1" ht="17" customHeight="1" x14ac:dyDescent="0.2">
      <c r="A120" s="1972"/>
      <c r="B120" s="861" t="s">
        <v>1392</v>
      </c>
      <c r="C120" s="856" t="s">
        <v>562</v>
      </c>
      <c r="D120" s="862" t="s">
        <v>1359</v>
      </c>
      <c r="E120" s="863"/>
    </row>
    <row r="121" spans="1:5" s="854" customFormat="1" ht="27.5" customHeight="1" x14ac:dyDescent="0.2">
      <c r="A121" s="1972"/>
      <c r="B121" s="859" t="s">
        <v>1416</v>
      </c>
      <c r="C121" s="856" t="s">
        <v>562</v>
      </c>
      <c r="D121" s="860" t="s">
        <v>1351</v>
      </c>
      <c r="E121" s="865" t="s">
        <v>1397</v>
      </c>
    </row>
    <row r="122" spans="1:5" s="854" customFormat="1" ht="27.5" customHeight="1" x14ac:dyDescent="0.2">
      <c r="A122" s="1972"/>
      <c r="B122" s="859" t="s">
        <v>1417</v>
      </c>
      <c r="C122" s="856" t="s">
        <v>562</v>
      </c>
      <c r="D122" s="860" t="s">
        <v>1351</v>
      </c>
      <c r="E122" s="866"/>
    </row>
    <row r="123" spans="1:5" s="854" customFormat="1" ht="17" customHeight="1" x14ac:dyDescent="0.2">
      <c r="A123" s="1972"/>
      <c r="B123" s="861" t="s">
        <v>1418</v>
      </c>
      <c r="C123" s="879"/>
      <c r="D123" s="862"/>
      <c r="E123" s="884"/>
    </row>
    <row r="124" spans="1:5" s="854" customFormat="1" ht="27.5" customHeight="1" x14ac:dyDescent="0.2">
      <c r="A124" s="1972"/>
      <c r="B124" s="861" t="s">
        <v>1394</v>
      </c>
      <c r="C124" s="856" t="s">
        <v>562</v>
      </c>
      <c r="D124" s="862" t="s">
        <v>1351</v>
      </c>
      <c r="E124" s="864" t="s">
        <v>1372</v>
      </c>
    </row>
    <row r="125" spans="1:5" s="854" customFormat="1" ht="27.5" customHeight="1" x14ac:dyDescent="0.2">
      <c r="A125" s="1973"/>
      <c r="B125" s="861" t="s">
        <v>1395</v>
      </c>
      <c r="C125" s="856" t="s">
        <v>562</v>
      </c>
      <c r="D125" s="862" t="s">
        <v>1351</v>
      </c>
      <c r="E125" s="885" t="s">
        <v>1364</v>
      </c>
    </row>
    <row r="126" spans="1:5" s="854" customFormat="1" ht="55.5" customHeight="1" x14ac:dyDescent="0.2">
      <c r="A126" s="1971" t="s">
        <v>1428</v>
      </c>
      <c r="B126" s="871" t="s">
        <v>1429</v>
      </c>
      <c r="C126" s="851" t="s">
        <v>562</v>
      </c>
      <c r="D126" s="875" t="s">
        <v>1402</v>
      </c>
      <c r="E126" s="876" t="s">
        <v>1451</v>
      </c>
    </row>
    <row r="127" spans="1:5" s="854" customFormat="1" ht="17.5" customHeight="1" x14ac:dyDescent="0.2">
      <c r="A127" s="1972"/>
      <c r="B127" s="877" t="s">
        <v>1386</v>
      </c>
      <c r="C127" s="856" t="s">
        <v>562</v>
      </c>
      <c r="D127" s="878" t="s">
        <v>1351</v>
      </c>
      <c r="E127" s="858" t="s">
        <v>1441</v>
      </c>
    </row>
    <row r="128" spans="1:5" s="854" customFormat="1" ht="17.5" customHeight="1" x14ac:dyDescent="0.2">
      <c r="A128" s="1972"/>
      <c r="B128" s="859" t="s">
        <v>1387</v>
      </c>
      <c r="C128" s="856" t="s">
        <v>562</v>
      </c>
      <c r="D128" s="860" t="s">
        <v>1351</v>
      </c>
      <c r="E128" s="858" t="s">
        <v>1441</v>
      </c>
    </row>
    <row r="129" spans="1:5" s="854" customFormat="1" ht="67" customHeight="1" x14ac:dyDescent="0.2">
      <c r="A129" s="1972"/>
      <c r="B129" s="855" t="s">
        <v>1388</v>
      </c>
      <c r="C129" s="856" t="s">
        <v>562</v>
      </c>
      <c r="D129" s="857" t="s">
        <v>1351</v>
      </c>
      <c r="E129" s="858" t="s">
        <v>1443</v>
      </c>
    </row>
    <row r="130" spans="1:5" s="854" customFormat="1" ht="17.5" customHeight="1" x14ac:dyDescent="0.2">
      <c r="A130" s="1972"/>
      <c r="B130" s="861" t="s">
        <v>1389</v>
      </c>
      <c r="C130" s="856" t="s">
        <v>562</v>
      </c>
      <c r="D130" s="862" t="s">
        <v>1351</v>
      </c>
      <c r="E130" s="858" t="s">
        <v>1443</v>
      </c>
    </row>
    <row r="131" spans="1:5" s="854" customFormat="1" ht="17.5" customHeight="1" x14ac:dyDescent="0.2">
      <c r="A131" s="1972"/>
      <c r="B131" s="861" t="s">
        <v>1390</v>
      </c>
      <c r="C131" s="856" t="s">
        <v>562</v>
      </c>
      <c r="D131" s="862" t="s">
        <v>1351</v>
      </c>
      <c r="E131" s="858" t="s">
        <v>1443</v>
      </c>
    </row>
    <row r="132" spans="1:5" s="854" customFormat="1" ht="17.5" customHeight="1" x14ac:dyDescent="0.2">
      <c r="A132" s="1972"/>
      <c r="B132" s="861" t="s">
        <v>1391</v>
      </c>
      <c r="C132" s="856" t="s">
        <v>562</v>
      </c>
      <c r="D132" s="862" t="s">
        <v>1357</v>
      </c>
      <c r="E132" s="863"/>
    </row>
    <row r="133" spans="1:5" s="854" customFormat="1" ht="17.5" customHeight="1" x14ac:dyDescent="0.2">
      <c r="A133" s="1972"/>
      <c r="B133" s="861" t="s">
        <v>1392</v>
      </c>
      <c r="C133" s="856" t="s">
        <v>562</v>
      </c>
      <c r="D133" s="862" t="s">
        <v>1359</v>
      </c>
      <c r="E133" s="863"/>
    </row>
    <row r="134" spans="1:5" s="854" customFormat="1" ht="27.5" customHeight="1" x14ac:dyDescent="0.2">
      <c r="A134" s="1972"/>
      <c r="B134" s="859" t="s">
        <v>1416</v>
      </c>
      <c r="C134" s="856" t="s">
        <v>562</v>
      </c>
      <c r="D134" s="860" t="s">
        <v>1351</v>
      </c>
      <c r="E134" s="865" t="s">
        <v>1397</v>
      </c>
    </row>
    <row r="135" spans="1:5" s="854" customFormat="1" ht="27.5" customHeight="1" x14ac:dyDescent="0.2">
      <c r="A135" s="1972"/>
      <c r="B135" s="859" t="s">
        <v>1417</v>
      </c>
      <c r="C135" s="856" t="s">
        <v>562</v>
      </c>
      <c r="D135" s="860" t="s">
        <v>1351</v>
      </c>
      <c r="E135" s="866"/>
    </row>
    <row r="136" spans="1:5" s="854" customFormat="1" ht="17.5" customHeight="1" x14ac:dyDescent="0.2">
      <c r="A136" s="1972"/>
      <c r="B136" s="891" t="s">
        <v>1405</v>
      </c>
      <c r="C136" s="856" t="s">
        <v>562</v>
      </c>
      <c r="D136" s="892" t="s">
        <v>1351</v>
      </c>
      <c r="E136" s="866"/>
    </row>
    <row r="137" spans="1:5" s="854" customFormat="1" ht="17.5" customHeight="1" x14ac:dyDescent="0.2">
      <c r="A137" s="1972"/>
      <c r="B137" s="877" t="s">
        <v>1418</v>
      </c>
      <c r="C137" s="888"/>
      <c r="D137" s="878"/>
      <c r="E137" s="884"/>
    </row>
    <row r="138" spans="1:5" s="854" customFormat="1" ht="27.5" customHeight="1" x14ac:dyDescent="0.2">
      <c r="A138" s="1972"/>
      <c r="B138" s="861" t="s">
        <v>1394</v>
      </c>
      <c r="C138" s="856" t="s">
        <v>562</v>
      </c>
      <c r="D138" s="862" t="s">
        <v>1351</v>
      </c>
      <c r="E138" s="864" t="s">
        <v>1372</v>
      </c>
    </row>
    <row r="139" spans="1:5" s="854" customFormat="1" ht="27.5" customHeight="1" x14ac:dyDescent="0.2">
      <c r="A139" s="1973"/>
      <c r="B139" s="861" t="s">
        <v>1395</v>
      </c>
      <c r="C139" s="856" t="s">
        <v>562</v>
      </c>
      <c r="D139" s="862" t="s">
        <v>1351</v>
      </c>
      <c r="E139" s="885" t="s">
        <v>1364</v>
      </c>
    </row>
    <row r="140" spans="1:5" s="854" customFormat="1" ht="55" customHeight="1" x14ac:dyDescent="0.2">
      <c r="A140" s="1971" t="s">
        <v>1430</v>
      </c>
      <c r="B140" s="871" t="s">
        <v>1431</v>
      </c>
      <c r="C140" s="851" t="s">
        <v>562</v>
      </c>
      <c r="D140" s="875" t="s">
        <v>1402</v>
      </c>
      <c r="E140" s="876" t="s">
        <v>1451</v>
      </c>
    </row>
    <row r="141" spans="1:5" s="854" customFormat="1" ht="17.5" customHeight="1" x14ac:dyDescent="0.2">
      <c r="A141" s="1972"/>
      <c r="B141" s="877" t="s">
        <v>1386</v>
      </c>
      <c r="C141" s="856" t="s">
        <v>562</v>
      </c>
      <c r="D141" s="878" t="s">
        <v>1351</v>
      </c>
      <c r="E141" s="858" t="s">
        <v>1441</v>
      </c>
    </row>
    <row r="142" spans="1:5" s="854" customFormat="1" ht="17.5" customHeight="1" x14ac:dyDescent="0.2">
      <c r="A142" s="1972"/>
      <c r="B142" s="861" t="s">
        <v>1387</v>
      </c>
      <c r="C142" s="856" t="s">
        <v>562</v>
      </c>
      <c r="D142" s="862" t="s">
        <v>1351</v>
      </c>
      <c r="E142" s="858" t="s">
        <v>1441</v>
      </c>
    </row>
    <row r="143" spans="1:5" s="854" customFormat="1" ht="17.5" customHeight="1" x14ac:dyDescent="0.2">
      <c r="A143" s="1972"/>
      <c r="B143" s="861" t="s">
        <v>1421</v>
      </c>
      <c r="C143" s="856" t="s">
        <v>562</v>
      </c>
      <c r="D143" s="862" t="s">
        <v>1351</v>
      </c>
      <c r="E143" s="858" t="s">
        <v>1443</v>
      </c>
    </row>
    <row r="144" spans="1:5" s="854" customFormat="1" ht="17.5" customHeight="1" x14ac:dyDescent="0.2">
      <c r="A144" s="1972"/>
      <c r="B144" s="861" t="s">
        <v>1422</v>
      </c>
      <c r="C144" s="856" t="s">
        <v>562</v>
      </c>
      <c r="D144" s="862" t="s">
        <v>1351</v>
      </c>
      <c r="E144" s="858" t="s">
        <v>1443</v>
      </c>
    </row>
    <row r="145" spans="1:7" s="854" customFormat="1" ht="17.5" customHeight="1" x14ac:dyDescent="0.2">
      <c r="A145" s="1972"/>
      <c r="B145" s="861" t="s">
        <v>1423</v>
      </c>
      <c r="C145" s="856" t="s">
        <v>562</v>
      </c>
      <c r="D145" s="862" t="s">
        <v>1357</v>
      </c>
      <c r="E145" s="863"/>
    </row>
    <row r="146" spans="1:7" s="854" customFormat="1" ht="17.5" customHeight="1" x14ac:dyDescent="0.2">
      <c r="A146" s="1972"/>
      <c r="B146" s="861" t="s">
        <v>1424</v>
      </c>
      <c r="C146" s="856" t="s">
        <v>562</v>
      </c>
      <c r="D146" s="862" t="s">
        <v>1359</v>
      </c>
      <c r="E146" s="863"/>
    </row>
    <row r="147" spans="1:7" s="854" customFormat="1" ht="27" customHeight="1" x14ac:dyDescent="0.2">
      <c r="A147" s="1972"/>
      <c r="B147" s="886" t="s">
        <v>1425</v>
      </c>
      <c r="C147" s="856" t="s">
        <v>562</v>
      </c>
      <c r="D147" s="887" t="s">
        <v>1351</v>
      </c>
      <c r="E147" s="865" t="s">
        <v>1397</v>
      </c>
    </row>
    <row r="148" spans="1:7" s="854" customFormat="1" ht="17" customHeight="1" x14ac:dyDescent="0.2">
      <c r="A148" s="1972"/>
      <c r="B148" s="877" t="s">
        <v>1403</v>
      </c>
      <c r="C148" s="888"/>
      <c r="D148" s="878"/>
      <c r="E148" s="884"/>
    </row>
    <row r="149" spans="1:7" s="854" customFormat="1" ht="27" customHeight="1" x14ac:dyDescent="0.2">
      <c r="A149" s="1972"/>
      <c r="B149" s="861" t="s">
        <v>1404</v>
      </c>
      <c r="C149" s="856" t="s">
        <v>562</v>
      </c>
      <c r="D149" s="862" t="s">
        <v>1351</v>
      </c>
      <c r="E149" s="864" t="s">
        <v>1372</v>
      </c>
    </row>
    <row r="150" spans="1:7" s="854" customFormat="1" ht="27" customHeight="1" x14ac:dyDescent="0.2">
      <c r="A150" s="1973"/>
      <c r="B150" s="889" t="s">
        <v>1395</v>
      </c>
      <c r="C150" s="856" t="s">
        <v>562</v>
      </c>
      <c r="D150" s="890" t="s">
        <v>1351</v>
      </c>
      <c r="E150" s="885" t="s">
        <v>1364</v>
      </c>
    </row>
    <row r="151" spans="1:7" s="854" customFormat="1" ht="55.5" customHeight="1" x14ac:dyDescent="0.2">
      <c r="A151" s="1971" t="s">
        <v>1432</v>
      </c>
      <c r="B151" s="871" t="s">
        <v>1433</v>
      </c>
      <c r="C151" s="851" t="s">
        <v>562</v>
      </c>
      <c r="D151" s="875" t="s">
        <v>1402</v>
      </c>
      <c r="E151" s="876" t="s">
        <v>1451</v>
      </c>
    </row>
    <row r="152" spans="1:7" s="854" customFormat="1" ht="17.5" customHeight="1" x14ac:dyDescent="0.2">
      <c r="A152" s="1972"/>
      <c r="B152" s="877" t="s">
        <v>1386</v>
      </c>
      <c r="C152" s="856" t="s">
        <v>562</v>
      </c>
      <c r="D152" s="878" t="s">
        <v>1351</v>
      </c>
      <c r="E152" s="858" t="s">
        <v>1441</v>
      </c>
    </row>
    <row r="153" spans="1:7" s="854" customFormat="1" ht="17.5" customHeight="1" x14ac:dyDescent="0.2">
      <c r="A153" s="1972"/>
      <c r="B153" s="859" t="s">
        <v>1387</v>
      </c>
      <c r="C153" s="856" t="s">
        <v>562</v>
      </c>
      <c r="D153" s="887" t="s">
        <v>1351</v>
      </c>
      <c r="E153" s="858" t="s">
        <v>1441</v>
      </c>
      <c r="G153" s="893"/>
    </row>
    <row r="154" spans="1:7" s="854" customFormat="1" ht="65.5" customHeight="1" x14ac:dyDescent="0.2">
      <c r="A154" s="1972"/>
      <c r="B154" s="877" t="s">
        <v>1388</v>
      </c>
      <c r="C154" s="856" t="s">
        <v>562</v>
      </c>
      <c r="D154" s="878" t="s">
        <v>1351</v>
      </c>
      <c r="E154" s="858" t="s">
        <v>1443</v>
      </c>
      <c r="G154" s="893"/>
    </row>
    <row r="155" spans="1:7" s="854" customFormat="1" ht="17.5" customHeight="1" x14ac:dyDescent="0.2">
      <c r="A155" s="1972"/>
      <c r="B155" s="861" t="s">
        <v>1389</v>
      </c>
      <c r="C155" s="856" t="s">
        <v>562</v>
      </c>
      <c r="D155" s="862" t="s">
        <v>1351</v>
      </c>
      <c r="E155" s="858" t="s">
        <v>1443</v>
      </c>
    </row>
    <row r="156" spans="1:7" s="854" customFormat="1" ht="17.5" customHeight="1" x14ac:dyDescent="0.2">
      <c r="A156" s="1972"/>
      <c r="B156" s="861" t="s">
        <v>1390</v>
      </c>
      <c r="C156" s="856" t="s">
        <v>562</v>
      </c>
      <c r="D156" s="862" t="s">
        <v>1351</v>
      </c>
      <c r="E156" s="858" t="s">
        <v>1443</v>
      </c>
    </row>
    <row r="157" spans="1:7" s="854" customFormat="1" ht="17.5" customHeight="1" x14ac:dyDescent="0.2">
      <c r="A157" s="1972"/>
      <c r="B157" s="861" t="s">
        <v>1391</v>
      </c>
      <c r="C157" s="856" t="s">
        <v>562</v>
      </c>
      <c r="D157" s="862" t="s">
        <v>1357</v>
      </c>
      <c r="E157" s="863"/>
    </row>
    <row r="158" spans="1:7" s="854" customFormat="1" ht="17.5" customHeight="1" x14ac:dyDescent="0.2">
      <c r="A158" s="1972"/>
      <c r="B158" s="861" t="s">
        <v>1392</v>
      </c>
      <c r="C158" s="856" t="s">
        <v>562</v>
      </c>
      <c r="D158" s="862" t="s">
        <v>1359</v>
      </c>
      <c r="E158" s="863"/>
    </row>
    <row r="159" spans="1:7" s="854" customFormat="1" ht="27" customHeight="1" x14ac:dyDescent="0.2">
      <c r="A159" s="1972"/>
      <c r="B159" s="859" t="s">
        <v>1416</v>
      </c>
      <c r="C159" s="856" t="s">
        <v>562</v>
      </c>
      <c r="D159" s="860" t="s">
        <v>1351</v>
      </c>
      <c r="E159" s="865" t="s">
        <v>1397</v>
      </c>
    </row>
    <row r="160" spans="1:7" s="854" customFormat="1" ht="27" customHeight="1" x14ac:dyDescent="0.2">
      <c r="A160" s="1972"/>
      <c r="B160" s="859" t="s">
        <v>1417</v>
      </c>
      <c r="C160" s="856" t="s">
        <v>562</v>
      </c>
      <c r="D160" s="860" t="s">
        <v>1351</v>
      </c>
      <c r="E160" s="866"/>
    </row>
    <row r="161" spans="1:5" s="854" customFormat="1" ht="16.5" customHeight="1" x14ac:dyDescent="0.2">
      <c r="A161" s="1972"/>
      <c r="B161" s="861" t="s">
        <v>1434</v>
      </c>
      <c r="C161" s="879"/>
      <c r="D161" s="862"/>
      <c r="E161" s="884"/>
    </row>
    <row r="162" spans="1:5" s="854" customFormat="1" ht="27.5" customHeight="1" x14ac:dyDescent="0.2">
      <c r="A162" s="1972"/>
      <c r="B162" s="861" t="s">
        <v>1394</v>
      </c>
      <c r="C162" s="856" t="s">
        <v>562</v>
      </c>
      <c r="D162" s="862" t="s">
        <v>1351</v>
      </c>
      <c r="E162" s="864" t="s">
        <v>1372</v>
      </c>
    </row>
    <row r="163" spans="1:5" s="854" customFormat="1" ht="27.5" customHeight="1" x14ac:dyDescent="0.2">
      <c r="A163" s="1973"/>
      <c r="B163" s="861" t="s">
        <v>1395</v>
      </c>
      <c r="C163" s="856" t="s">
        <v>562</v>
      </c>
      <c r="D163" s="862" t="s">
        <v>1351</v>
      </c>
      <c r="E163" s="885" t="s">
        <v>1364</v>
      </c>
    </row>
    <row r="164" spans="1:5" s="854" customFormat="1" ht="55.5" customHeight="1" x14ac:dyDescent="0.2">
      <c r="A164" s="1971" t="s">
        <v>1435</v>
      </c>
      <c r="B164" s="871" t="s">
        <v>1436</v>
      </c>
      <c r="C164" s="851" t="s">
        <v>562</v>
      </c>
      <c r="D164" s="875" t="s">
        <v>1402</v>
      </c>
      <c r="E164" s="876" t="s">
        <v>1451</v>
      </c>
    </row>
    <row r="165" spans="1:5" s="854" customFormat="1" ht="17.5" customHeight="1" x14ac:dyDescent="0.2">
      <c r="A165" s="1972"/>
      <c r="B165" s="877" t="s">
        <v>1386</v>
      </c>
      <c r="C165" s="856" t="s">
        <v>562</v>
      </c>
      <c r="D165" s="878" t="s">
        <v>1351</v>
      </c>
      <c r="E165" s="858" t="s">
        <v>1441</v>
      </c>
    </row>
    <row r="166" spans="1:5" s="854" customFormat="1" ht="17.5" customHeight="1" x14ac:dyDescent="0.2">
      <c r="A166" s="1972"/>
      <c r="B166" s="861" t="s">
        <v>1387</v>
      </c>
      <c r="C166" s="856" t="s">
        <v>562</v>
      </c>
      <c r="D166" s="862" t="s">
        <v>1351</v>
      </c>
      <c r="E166" s="858" t="s">
        <v>1441</v>
      </c>
    </row>
    <row r="167" spans="1:5" s="854" customFormat="1" ht="17.5" customHeight="1" x14ac:dyDescent="0.2">
      <c r="A167" s="1972"/>
      <c r="B167" s="861" t="s">
        <v>1421</v>
      </c>
      <c r="C167" s="856" t="s">
        <v>562</v>
      </c>
      <c r="D167" s="862" t="s">
        <v>1351</v>
      </c>
      <c r="E167" s="858" t="s">
        <v>1443</v>
      </c>
    </row>
    <row r="168" spans="1:5" s="854" customFormat="1" ht="17.5" customHeight="1" x14ac:dyDescent="0.2">
      <c r="A168" s="1972"/>
      <c r="B168" s="861" t="s">
        <v>1422</v>
      </c>
      <c r="C168" s="856" t="s">
        <v>562</v>
      </c>
      <c r="D168" s="862" t="s">
        <v>1351</v>
      </c>
      <c r="E168" s="858" t="s">
        <v>1443</v>
      </c>
    </row>
    <row r="169" spans="1:5" s="854" customFormat="1" ht="17.5" customHeight="1" x14ac:dyDescent="0.2">
      <c r="A169" s="1972"/>
      <c r="B169" s="861" t="s">
        <v>1423</v>
      </c>
      <c r="C169" s="856" t="s">
        <v>562</v>
      </c>
      <c r="D169" s="862" t="s">
        <v>1357</v>
      </c>
      <c r="E169" s="858"/>
    </row>
    <row r="170" spans="1:5" s="854" customFormat="1" ht="17.5" customHeight="1" x14ac:dyDescent="0.2">
      <c r="A170" s="1972"/>
      <c r="B170" s="861" t="s">
        <v>1424</v>
      </c>
      <c r="C170" s="856" t="s">
        <v>562</v>
      </c>
      <c r="D170" s="862" t="s">
        <v>1359</v>
      </c>
      <c r="E170" s="863"/>
    </row>
    <row r="171" spans="1:5" s="854" customFormat="1" ht="27.5" customHeight="1" x14ac:dyDescent="0.2">
      <c r="A171" s="1972"/>
      <c r="B171" s="886" t="s">
        <v>1425</v>
      </c>
      <c r="C171" s="856" t="s">
        <v>562</v>
      </c>
      <c r="D171" s="887" t="s">
        <v>1351</v>
      </c>
      <c r="E171" s="865" t="s">
        <v>1397</v>
      </c>
    </row>
    <row r="172" spans="1:5" s="854" customFormat="1" ht="17.5" customHeight="1" x14ac:dyDescent="0.2">
      <c r="A172" s="1972"/>
      <c r="B172" s="877" t="s">
        <v>1437</v>
      </c>
      <c r="C172" s="888"/>
      <c r="D172" s="878"/>
      <c r="E172" s="884"/>
    </row>
    <row r="173" spans="1:5" s="854" customFormat="1" ht="26.5" customHeight="1" x14ac:dyDescent="0.2">
      <c r="A173" s="1972"/>
      <c r="B173" s="861" t="s">
        <v>1394</v>
      </c>
      <c r="C173" s="856" t="s">
        <v>562</v>
      </c>
      <c r="D173" s="862" t="s">
        <v>1351</v>
      </c>
      <c r="E173" s="864" t="s">
        <v>1372</v>
      </c>
    </row>
    <row r="174" spans="1:5" s="854" customFormat="1" ht="26.5" customHeight="1" x14ac:dyDescent="0.2">
      <c r="A174" s="1973"/>
      <c r="B174" s="861" t="s">
        <v>1395</v>
      </c>
      <c r="C174" s="856" t="s">
        <v>562</v>
      </c>
      <c r="D174" s="862" t="s">
        <v>1351</v>
      </c>
      <c r="E174" s="885" t="s">
        <v>1364</v>
      </c>
    </row>
    <row r="175" spans="1:5" s="854" customFormat="1" ht="55" customHeight="1" x14ac:dyDescent="0.2">
      <c r="A175" s="1971" t="s">
        <v>1438</v>
      </c>
      <c r="B175" s="871" t="s">
        <v>1439</v>
      </c>
      <c r="C175" s="851" t="s">
        <v>562</v>
      </c>
      <c r="D175" s="875" t="s">
        <v>1402</v>
      </c>
      <c r="E175" s="876" t="s">
        <v>1451</v>
      </c>
    </row>
    <row r="176" spans="1:5" s="854" customFormat="1" ht="17.5" customHeight="1" x14ac:dyDescent="0.2">
      <c r="A176" s="1972"/>
      <c r="B176" s="877" t="s">
        <v>1386</v>
      </c>
      <c r="C176" s="856" t="s">
        <v>562</v>
      </c>
      <c r="D176" s="878" t="s">
        <v>1351</v>
      </c>
      <c r="E176" s="858" t="s">
        <v>1441</v>
      </c>
    </row>
    <row r="177" spans="1:5" s="854" customFormat="1" ht="17.5" customHeight="1" x14ac:dyDescent="0.2">
      <c r="A177" s="1972"/>
      <c r="B177" s="861" t="s">
        <v>1387</v>
      </c>
      <c r="C177" s="856" t="s">
        <v>562</v>
      </c>
      <c r="D177" s="862" t="s">
        <v>1351</v>
      </c>
      <c r="E177" s="858" t="s">
        <v>1441</v>
      </c>
    </row>
    <row r="178" spans="1:5" s="854" customFormat="1" ht="17.5" customHeight="1" x14ac:dyDescent="0.2">
      <c r="A178" s="1972"/>
      <c r="B178" s="861" t="s">
        <v>1421</v>
      </c>
      <c r="C178" s="856" t="s">
        <v>562</v>
      </c>
      <c r="D178" s="862" t="s">
        <v>1351</v>
      </c>
      <c r="E178" s="858" t="s">
        <v>1443</v>
      </c>
    </row>
    <row r="179" spans="1:5" s="854" customFormat="1" ht="17.5" customHeight="1" x14ac:dyDescent="0.2">
      <c r="A179" s="1972"/>
      <c r="B179" s="861" t="s">
        <v>1422</v>
      </c>
      <c r="C179" s="856" t="s">
        <v>562</v>
      </c>
      <c r="D179" s="862" t="s">
        <v>1351</v>
      </c>
      <c r="E179" s="858" t="s">
        <v>1443</v>
      </c>
    </row>
    <row r="180" spans="1:5" s="854" customFormat="1" ht="17.5" customHeight="1" x14ac:dyDescent="0.2">
      <c r="A180" s="1972"/>
      <c r="B180" s="861" t="s">
        <v>1423</v>
      </c>
      <c r="C180" s="856" t="s">
        <v>562</v>
      </c>
      <c r="D180" s="862" t="s">
        <v>1357</v>
      </c>
      <c r="E180" s="863"/>
    </row>
    <row r="181" spans="1:5" s="854" customFormat="1" ht="17.5" customHeight="1" x14ac:dyDescent="0.2">
      <c r="A181" s="1972"/>
      <c r="B181" s="861" t="s">
        <v>1424</v>
      </c>
      <c r="C181" s="856" t="s">
        <v>562</v>
      </c>
      <c r="D181" s="862" t="s">
        <v>1359</v>
      </c>
      <c r="E181" s="863"/>
    </row>
    <row r="182" spans="1:5" s="854" customFormat="1" ht="27" customHeight="1" x14ac:dyDescent="0.2">
      <c r="A182" s="1972"/>
      <c r="B182" s="886" t="s">
        <v>1425</v>
      </c>
      <c r="C182" s="856" t="s">
        <v>562</v>
      </c>
      <c r="D182" s="887" t="s">
        <v>1351</v>
      </c>
      <c r="E182" s="865" t="s">
        <v>1397</v>
      </c>
    </row>
    <row r="183" spans="1:5" s="854" customFormat="1" ht="17.5" customHeight="1" x14ac:dyDescent="0.2">
      <c r="A183" s="1972"/>
      <c r="B183" s="877" t="s">
        <v>1437</v>
      </c>
      <c r="C183" s="888"/>
      <c r="D183" s="878"/>
      <c r="E183" s="884"/>
    </row>
    <row r="184" spans="1:5" s="854" customFormat="1" ht="27.5" customHeight="1" x14ac:dyDescent="0.2">
      <c r="A184" s="1972"/>
      <c r="B184" s="861" t="s">
        <v>1394</v>
      </c>
      <c r="C184" s="856" t="s">
        <v>562</v>
      </c>
      <c r="D184" s="862" t="s">
        <v>1351</v>
      </c>
      <c r="E184" s="864" t="s">
        <v>1372</v>
      </c>
    </row>
    <row r="185" spans="1:5" s="854" customFormat="1" ht="27.5" customHeight="1" x14ac:dyDescent="0.2">
      <c r="A185" s="1973"/>
      <c r="B185" s="889" t="s">
        <v>1395</v>
      </c>
      <c r="C185" s="856" t="s">
        <v>562</v>
      </c>
      <c r="D185" s="890" t="s">
        <v>1351</v>
      </c>
      <c r="E185" s="885" t="s">
        <v>1364</v>
      </c>
    </row>
    <row r="186" spans="1:5" ht="18.75" customHeight="1" x14ac:dyDescent="0.2"/>
  </sheetData>
  <mergeCells count="16">
    <mergeCell ref="A140:A150"/>
    <mergeCell ref="A151:A163"/>
    <mergeCell ref="A164:A174"/>
    <mergeCell ref="A175:A185"/>
    <mergeCell ref="A60:A72"/>
    <mergeCell ref="A74:A86"/>
    <mergeCell ref="A87:A100"/>
    <mergeCell ref="A101:A112"/>
    <mergeCell ref="A113:A125"/>
    <mergeCell ref="A126:A139"/>
    <mergeCell ref="A47:A59"/>
    <mergeCell ref="A1:E1"/>
    <mergeCell ref="C3:D3"/>
    <mergeCell ref="A4:A18"/>
    <mergeCell ref="A19:A32"/>
    <mergeCell ref="A33:A46"/>
  </mergeCells>
  <phoneticPr fontId="5"/>
  <dataValidations count="1">
    <dataValidation type="list" allowBlank="1" showInputMessage="1" showErrorMessage="1" sqref="C42:C54 C4:C11 C13:C26 C28:C40 C184:C185 C99:C108 C110:C122 C124:C136 C138:C147 C149:C160 C162:C171 C173:C182 C56:C67 C69:C81 C83:C97">
      <formula1>"□,■"</formula1>
    </dataValidation>
  </dataValidations>
  <printOptions horizontalCentered="1"/>
  <pageMargins left="0.59055118110236227" right="0.59055118110236227" top="0.59055118110236227" bottom="0.59055118110236227" header="0.39370078740157483" footer="0.59055118110236227"/>
  <pageSetup paperSize="9" scale="71" fitToHeight="0" orientation="portrait" horizontalDpi="300" verticalDpi="300" r:id="rId1"/>
  <headerFooter alignWithMargins="0">
    <oddFooter xml:space="preserve">&amp;R&amp;P / &amp;N </oddFooter>
  </headerFooter>
  <rowBreaks count="3" manualBreakCount="3">
    <brk id="32" max="4" man="1"/>
    <brk id="112" max="4" man="1"/>
    <brk id="150" max="4"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6"/>
  </sheetPr>
  <dimension ref="A1:Q36"/>
  <sheetViews>
    <sheetView zoomScaleNormal="100" workbookViewId="0">
      <selection activeCell="M21" sqref="M21"/>
    </sheetView>
  </sheetViews>
  <sheetFormatPr defaultRowHeight="13" x14ac:dyDescent="0.2"/>
  <cols>
    <col min="1" max="1" width="2.453125" customWidth="1"/>
    <col min="2" max="2" width="2.6328125" customWidth="1"/>
    <col min="3" max="3" width="18" customWidth="1"/>
    <col min="4" max="15" width="8.08984375" customWidth="1"/>
    <col min="16" max="17" width="9.7265625" customWidth="1"/>
  </cols>
  <sheetData>
    <row r="1" spans="1:17" ht="21.5" thickBot="1" x14ac:dyDescent="0.25">
      <c r="A1" s="1978" t="s">
        <v>701</v>
      </c>
      <c r="B1" s="1978"/>
      <c r="C1" s="1978"/>
      <c r="D1" s="1978"/>
      <c r="E1" s="1978"/>
      <c r="F1" s="1978"/>
      <c r="G1" s="1978"/>
      <c r="H1" s="1978"/>
      <c r="I1" s="1978"/>
      <c r="J1" s="1978"/>
      <c r="K1" s="1978"/>
      <c r="L1" s="1978"/>
      <c r="M1" s="1979"/>
      <c r="N1" s="1980" t="s">
        <v>602</v>
      </c>
      <c r="O1" s="1981"/>
      <c r="P1" s="1980"/>
      <c r="Q1" s="1981"/>
    </row>
    <row r="3" spans="1:17" s="90" customFormat="1" ht="15" customHeight="1" x14ac:dyDescent="0.2">
      <c r="A3" s="89" t="s">
        <v>181</v>
      </c>
      <c r="B3" s="89"/>
      <c r="D3" s="91"/>
      <c r="E3" s="91"/>
      <c r="F3" s="91"/>
      <c r="G3" s="91"/>
      <c r="H3" s="91"/>
      <c r="I3" s="91"/>
      <c r="J3" s="91"/>
      <c r="K3" s="91"/>
      <c r="L3" s="91"/>
      <c r="M3" s="91"/>
      <c r="N3" s="91"/>
      <c r="O3" s="91"/>
      <c r="P3" s="91"/>
      <c r="Q3" s="91"/>
    </row>
    <row r="4" spans="1:17" s="90" customFormat="1" ht="20.25" customHeight="1" x14ac:dyDescent="0.2">
      <c r="A4" s="90" t="s">
        <v>603</v>
      </c>
      <c r="D4" s="91"/>
      <c r="E4" s="91"/>
      <c r="F4" s="91"/>
      <c r="G4" s="91"/>
      <c r="H4" s="91"/>
      <c r="I4" s="91"/>
      <c r="J4" s="91"/>
      <c r="K4" s="91"/>
      <c r="L4" s="91"/>
      <c r="M4" s="91"/>
      <c r="N4" s="91"/>
      <c r="O4" s="91"/>
      <c r="P4" s="91"/>
      <c r="Q4" s="91"/>
    </row>
    <row r="5" spans="1:17" s="90" customFormat="1" ht="15" customHeight="1" x14ac:dyDescent="0.2">
      <c r="A5" s="1982" t="s">
        <v>604</v>
      </c>
      <c r="B5" s="1984" t="s">
        <v>605</v>
      </c>
      <c r="C5" s="1985"/>
      <c r="D5" s="1984" t="s">
        <v>806</v>
      </c>
      <c r="E5" s="1986"/>
      <c r="F5" s="1986"/>
      <c r="G5" s="1986"/>
      <c r="H5" s="1986"/>
      <c r="I5" s="1986"/>
      <c r="J5" s="1986"/>
      <c r="K5" s="1986"/>
      <c r="L5" s="1985"/>
      <c r="M5" s="1987" t="s">
        <v>806</v>
      </c>
      <c r="N5" s="1987"/>
      <c r="O5" s="1988"/>
      <c r="P5" s="1989" t="s">
        <v>606</v>
      </c>
      <c r="Q5" s="95" t="s">
        <v>607</v>
      </c>
    </row>
    <row r="6" spans="1:17" s="90" customFormat="1" ht="15" customHeight="1" x14ac:dyDescent="0.2">
      <c r="A6" s="1983"/>
      <c r="B6" s="1984" t="s">
        <v>607</v>
      </c>
      <c r="C6" s="1985"/>
      <c r="D6" s="92" t="s">
        <v>608</v>
      </c>
      <c r="E6" s="96" t="s">
        <v>609</v>
      </c>
      <c r="F6" s="94" t="s">
        <v>610</v>
      </c>
      <c r="G6" s="96" t="s">
        <v>611</v>
      </c>
      <c r="H6" s="96" t="s">
        <v>612</v>
      </c>
      <c r="I6" s="93" t="s">
        <v>613</v>
      </c>
      <c r="J6" s="94" t="s">
        <v>614</v>
      </c>
      <c r="K6" s="96" t="s">
        <v>615</v>
      </c>
      <c r="L6" s="96" t="s">
        <v>616</v>
      </c>
      <c r="M6" s="94" t="s">
        <v>617</v>
      </c>
      <c r="N6" s="96" t="s">
        <v>618</v>
      </c>
      <c r="O6" s="93" t="s">
        <v>166</v>
      </c>
      <c r="P6" s="1990"/>
      <c r="Q6" s="97" t="s">
        <v>167</v>
      </c>
    </row>
    <row r="7" spans="1:17" s="90" customFormat="1" ht="30" customHeight="1" x14ac:dyDescent="0.2">
      <c r="A7" s="1983"/>
      <c r="B7" s="1991" t="s">
        <v>791</v>
      </c>
      <c r="C7" s="204" t="s">
        <v>745</v>
      </c>
      <c r="D7" s="120"/>
      <c r="E7" s="120"/>
      <c r="F7" s="120"/>
      <c r="G7" s="120"/>
      <c r="H7" s="120"/>
      <c r="I7" s="120"/>
      <c r="J7" s="120"/>
      <c r="K7" s="120"/>
      <c r="L7" s="120"/>
      <c r="M7" s="120"/>
      <c r="N7" s="120"/>
      <c r="O7" s="192"/>
      <c r="P7" s="193">
        <f t="shared" ref="P7:P12" si="0">SUM(D7:N7)</f>
        <v>0</v>
      </c>
      <c r="Q7" s="200">
        <v>0.5</v>
      </c>
    </row>
    <row r="8" spans="1:17" s="90" customFormat="1" ht="30" customHeight="1" x14ac:dyDescent="0.2">
      <c r="A8" s="1983"/>
      <c r="B8" s="1992"/>
      <c r="C8" s="205" t="s">
        <v>746</v>
      </c>
      <c r="D8" s="117"/>
      <c r="E8" s="117"/>
      <c r="F8" s="117"/>
      <c r="G8" s="117"/>
      <c r="H8" s="117"/>
      <c r="I8" s="117"/>
      <c r="J8" s="117"/>
      <c r="K8" s="117"/>
      <c r="L8" s="117"/>
      <c r="M8" s="117"/>
      <c r="N8" s="117"/>
      <c r="O8" s="98"/>
      <c r="P8" s="114">
        <f t="shared" si="0"/>
        <v>0</v>
      </c>
      <c r="Q8" s="201">
        <v>0.5</v>
      </c>
    </row>
    <row r="9" spans="1:17" s="90" customFormat="1" ht="30" customHeight="1" x14ac:dyDescent="0.2">
      <c r="A9" s="1983"/>
      <c r="B9" s="1992"/>
      <c r="C9" s="205" t="s">
        <v>747</v>
      </c>
      <c r="D9" s="117"/>
      <c r="E9" s="117"/>
      <c r="F9" s="117"/>
      <c r="G9" s="117"/>
      <c r="H9" s="117"/>
      <c r="I9" s="117"/>
      <c r="J9" s="117"/>
      <c r="K9" s="117"/>
      <c r="L9" s="117"/>
      <c r="M9" s="117"/>
      <c r="N9" s="117"/>
      <c r="O9" s="98"/>
      <c r="P9" s="114">
        <f t="shared" si="0"/>
        <v>0</v>
      </c>
      <c r="Q9" s="202">
        <v>0.75</v>
      </c>
    </row>
    <row r="10" spans="1:17" s="90" customFormat="1" ht="30" customHeight="1" x14ac:dyDescent="0.2">
      <c r="A10" s="1983"/>
      <c r="B10" s="1992"/>
      <c r="C10" s="206" t="s">
        <v>748</v>
      </c>
      <c r="D10" s="119"/>
      <c r="E10" s="119"/>
      <c r="F10" s="119"/>
      <c r="G10" s="119"/>
      <c r="H10" s="119"/>
      <c r="I10" s="119"/>
      <c r="J10" s="119"/>
      <c r="K10" s="119"/>
      <c r="L10" s="119"/>
      <c r="M10" s="119"/>
      <c r="N10" s="119"/>
      <c r="O10" s="190"/>
      <c r="P10" s="191">
        <f t="shared" si="0"/>
        <v>0</v>
      </c>
      <c r="Q10" s="203">
        <v>0.75</v>
      </c>
    </row>
    <row r="11" spans="1:17" s="90" customFormat="1" ht="30" customHeight="1" x14ac:dyDescent="0.2">
      <c r="A11" s="1983"/>
      <c r="B11" s="1992"/>
      <c r="C11" s="207" t="s">
        <v>749</v>
      </c>
      <c r="D11" s="117"/>
      <c r="E11" s="117"/>
      <c r="F11" s="117"/>
      <c r="G11" s="117"/>
      <c r="H11" s="117"/>
      <c r="I11" s="117"/>
      <c r="J11" s="117"/>
      <c r="K11" s="117"/>
      <c r="L11" s="117"/>
      <c r="M11" s="117"/>
      <c r="N11" s="117"/>
      <c r="O11" s="98"/>
      <c r="P11" s="114">
        <f t="shared" si="0"/>
        <v>0</v>
      </c>
      <c r="Q11" s="195"/>
    </row>
    <row r="12" spans="1:17" s="90" customFormat="1" ht="30" customHeight="1" x14ac:dyDescent="0.2">
      <c r="A12" s="1983"/>
      <c r="B12" s="1993"/>
      <c r="C12" s="208" t="s">
        <v>750</v>
      </c>
      <c r="D12" s="118"/>
      <c r="E12" s="118"/>
      <c r="F12" s="118"/>
      <c r="G12" s="118"/>
      <c r="H12" s="118"/>
      <c r="I12" s="118"/>
      <c r="J12" s="118"/>
      <c r="K12" s="118"/>
      <c r="L12" s="118"/>
      <c r="M12" s="118"/>
      <c r="N12" s="118"/>
      <c r="O12" s="99"/>
      <c r="P12" s="115">
        <f t="shared" si="0"/>
        <v>0</v>
      </c>
      <c r="Q12" s="100"/>
    </row>
    <row r="13" spans="1:17" s="90" customFormat="1" ht="22.5" customHeight="1" thickBot="1" x14ac:dyDescent="0.25">
      <c r="A13" s="1994" t="s">
        <v>168</v>
      </c>
      <c r="B13" s="1995"/>
      <c r="C13" s="1996"/>
      <c r="D13" s="113">
        <f>D7*$Q$7+D8*$Q$8+D9*$Q$9+D10*$Q$10+D11*1+D12*1</f>
        <v>0</v>
      </c>
      <c r="E13" s="113">
        <f t="shared" ref="E13:N13" si="1">E7*$Q$7+E8*$Q$8+E9*$Q$9+E10*$Q$10+E11*1+E12*1</f>
        <v>0</v>
      </c>
      <c r="F13" s="113">
        <f t="shared" si="1"/>
        <v>0</v>
      </c>
      <c r="G13" s="113">
        <f t="shared" si="1"/>
        <v>0</v>
      </c>
      <c r="H13" s="113">
        <f t="shared" si="1"/>
        <v>0</v>
      </c>
      <c r="I13" s="113">
        <f t="shared" si="1"/>
        <v>0</v>
      </c>
      <c r="J13" s="113">
        <f t="shared" si="1"/>
        <v>0</v>
      </c>
      <c r="K13" s="113">
        <f t="shared" si="1"/>
        <v>0</v>
      </c>
      <c r="L13" s="113">
        <f t="shared" si="1"/>
        <v>0</v>
      </c>
      <c r="M13" s="113">
        <f t="shared" si="1"/>
        <v>0</v>
      </c>
      <c r="N13" s="113">
        <f t="shared" si="1"/>
        <v>0</v>
      </c>
      <c r="O13" s="101"/>
      <c r="P13" s="101"/>
      <c r="Q13" s="101"/>
    </row>
    <row r="14" spans="1:17" ht="31.5" customHeight="1" thickTop="1" thickBot="1" x14ac:dyDescent="0.25">
      <c r="A14" s="1997" t="s">
        <v>169</v>
      </c>
      <c r="B14" s="1998"/>
      <c r="C14" s="1999"/>
      <c r="D14" s="121"/>
      <c r="E14" s="122"/>
      <c r="F14" s="122"/>
      <c r="G14" s="122"/>
      <c r="H14" s="122"/>
      <c r="I14" s="122"/>
      <c r="J14" s="122"/>
      <c r="K14" s="122"/>
      <c r="L14" s="122"/>
      <c r="M14" s="122"/>
      <c r="N14" s="122"/>
      <c r="O14" s="102"/>
      <c r="P14" s="102"/>
      <c r="Q14" s="102"/>
    </row>
    <row r="15" spans="1:17" ht="31.5" customHeight="1" thickTop="1" x14ac:dyDescent="0.2">
      <c r="A15" s="2000" t="s">
        <v>170</v>
      </c>
      <c r="B15" s="2001"/>
      <c r="C15" s="2002"/>
      <c r="D15" s="116">
        <f>IF(D14="実施",ROUND(D13*6/7,2),D13)</f>
        <v>0</v>
      </c>
      <c r="E15" s="116">
        <f t="shared" ref="E15:N15" si="2">IF(E14="実施",ROUND(E13*6/7,2),E13)</f>
        <v>0</v>
      </c>
      <c r="F15" s="116">
        <f>IF(F14="実施",ROUND(F13*6/7,2),F13)</f>
        <v>0</v>
      </c>
      <c r="G15" s="116">
        <f t="shared" si="2"/>
        <v>0</v>
      </c>
      <c r="H15" s="116">
        <f t="shared" si="2"/>
        <v>0</v>
      </c>
      <c r="I15" s="116">
        <f t="shared" si="2"/>
        <v>0</v>
      </c>
      <c r="J15" s="116">
        <f t="shared" si="2"/>
        <v>0</v>
      </c>
      <c r="K15" s="116">
        <f t="shared" si="2"/>
        <v>0</v>
      </c>
      <c r="L15" s="116">
        <f t="shared" si="2"/>
        <v>0</v>
      </c>
      <c r="M15" s="116">
        <f t="shared" si="2"/>
        <v>0</v>
      </c>
      <c r="N15" s="116">
        <f t="shared" si="2"/>
        <v>0</v>
      </c>
      <c r="O15" s="103"/>
      <c r="P15" s="103"/>
      <c r="Q15" s="103"/>
    </row>
    <row r="16" spans="1:17" ht="13.5" thickBot="1" x14ac:dyDescent="0.25"/>
    <row r="17" spans="2:17" ht="25.5" customHeight="1" x14ac:dyDescent="0.2">
      <c r="M17" s="2011" t="s">
        <v>171</v>
      </c>
      <c r="N17" s="2012"/>
      <c r="O17" s="2015">
        <f>SUM(D15:N15)</f>
        <v>0</v>
      </c>
      <c r="P17" s="2012" t="s">
        <v>172</v>
      </c>
      <c r="Q17" s="2017"/>
    </row>
    <row r="18" spans="2:17" ht="25.5" customHeight="1" thickBot="1" x14ac:dyDescent="0.25">
      <c r="B18" t="s">
        <v>173</v>
      </c>
      <c r="M18" s="2013"/>
      <c r="N18" s="2014"/>
      <c r="O18" s="2016"/>
      <c r="P18" s="2014"/>
      <c r="Q18" s="2018"/>
    </row>
    <row r="19" spans="2:17" x14ac:dyDescent="0.2">
      <c r="M19" s="2003" t="s">
        <v>174</v>
      </c>
      <c r="N19" s="2004"/>
      <c r="O19" s="2004"/>
      <c r="P19" s="2005"/>
      <c r="Q19" s="2009" t="e">
        <f>O17/Q17</f>
        <v>#DIV/0!</v>
      </c>
    </row>
    <row r="20" spans="2:17" ht="13.5" thickBot="1" x14ac:dyDescent="0.25">
      <c r="M20" s="2006"/>
      <c r="N20" s="2007"/>
      <c r="O20" s="2007"/>
      <c r="P20" s="2008"/>
      <c r="Q20" s="2010"/>
    </row>
    <row r="21" spans="2:17" x14ac:dyDescent="0.2">
      <c r="M21" s="300" t="s">
        <v>175</v>
      </c>
    </row>
    <row r="22" spans="2:17" ht="16.5" customHeight="1" x14ac:dyDescent="0.2">
      <c r="M22" s="104" t="s">
        <v>176</v>
      </c>
      <c r="N22" s="105"/>
      <c r="O22" s="105"/>
      <c r="P22" s="104" t="s">
        <v>700</v>
      </c>
      <c r="Q22" s="106"/>
    </row>
    <row r="23" spans="2:17" ht="16.5" customHeight="1" x14ac:dyDescent="0.2">
      <c r="M23" s="107" t="s">
        <v>177</v>
      </c>
      <c r="N23" s="108"/>
      <c r="O23" s="108"/>
      <c r="P23" s="107" t="s">
        <v>178</v>
      </c>
      <c r="Q23" s="109"/>
    </row>
    <row r="24" spans="2:17" ht="16.5" customHeight="1" x14ac:dyDescent="0.2">
      <c r="M24" s="110" t="s">
        <v>179</v>
      </c>
      <c r="N24" s="111"/>
      <c r="O24" s="111"/>
      <c r="P24" s="110" t="s">
        <v>180</v>
      </c>
      <c r="Q24" s="112"/>
    </row>
    <row r="25" spans="2:17" ht="16.5" customHeight="1" x14ac:dyDescent="0.2"/>
    <row r="36" spans="3:3" hidden="1" x14ac:dyDescent="0.2">
      <c r="C36" t="s">
        <v>55</v>
      </c>
    </row>
  </sheetData>
  <mergeCells count="19">
    <mergeCell ref="A13:C13"/>
    <mergeCell ref="A14:C14"/>
    <mergeCell ref="A15:C15"/>
    <mergeCell ref="M19:P20"/>
    <mergeCell ref="Q19:Q20"/>
    <mergeCell ref="M17:N18"/>
    <mergeCell ref="O17:O18"/>
    <mergeCell ref="P17:P18"/>
    <mergeCell ref="Q17:Q18"/>
    <mergeCell ref="A1:M1"/>
    <mergeCell ref="N1:O1"/>
    <mergeCell ref="P1:Q1"/>
    <mergeCell ref="A5:A12"/>
    <mergeCell ref="B5:C5"/>
    <mergeCell ref="D5:L5"/>
    <mergeCell ref="M5:O5"/>
    <mergeCell ref="P5:P6"/>
    <mergeCell ref="B6:C6"/>
    <mergeCell ref="B7:B12"/>
  </mergeCells>
  <phoneticPr fontId="5"/>
  <dataValidations count="1">
    <dataValidation type="list" allowBlank="1" showInputMessage="1" showErrorMessage="1" sqref="D14:N14">
      <formula1>$C$36</formula1>
    </dataValidation>
  </dataValidations>
  <pageMargins left="0.39370078740157483" right="0.39370078740157483" top="0.59055118110236227" bottom="0.59055118110236227" header="0.51181102362204722" footer="0.51181102362204722"/>
  <pageSetup paperSize="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S61"/>
  <sheetViews>
    <sheetView view="pageBreakPreview" zoomScaleNormal="100" zoomScaleSheetLayoutView="100" workbookViewId="0">
      <selection activeCell="L37" sqref="L37"/>
    </sheetView>
  </sheetViews>
  <sheetFormatPr defaultRowHeight="11" x14ac:dyDescent="0.2"/>
  <cols>
    <col min="1" max="1" width="3.6328125" style="76" customWidth="1"/>
    <col min="2" max="2" width="5.36328125" style="76" customWidth="1"/>
    <col min="3" max="3" width="8.6328125" style="76" customWidth="1"/>
    <col min="4" max="4" width="3.6328125" style="76" customWidth="1"/>
    <col min="5" max="5" width="5.26953125" style="76" customWidth="1"/>
    <col min="6" max="6" width="8.6328125" style="76" customWidth="1"/>
    <col min="7" max="7" width="4" style="76" customWidth="1"/>
    <col min="8" max="8" width="6.08984375" style="76" customWidth="1"/>
    <col min="9" max="9" width="6" style="76" customWidth="1"/>
    <col min="10" max="10" width="3.36328125" style="76" customWidth="1"/>
    <col min="11" max="12" width="7.08984375" style="76" customWidth="1"/>
    <col min="13" max="13" width="4.08984375" style="76" customWidth="1"/>
    <col min="14" max="14" width="6.26953125" style="76" customWidth="1"/>
    <col min="15" max="15" width="3.90625" style="76" customWidth="1"/>
    <col min="16" max="16" width="6.26953125" style="76" customWidth="1"/>
    <col min="17" max="17" width="1" style="76" customWidth="1"/>
    <col min="18" max="256" width="8.7265625" style="76"/>
    <col min="257" max="257" width="3.6328125" style="76" customWidth="1"/>
    <col min="258" max="258" width="4.6328125" style="76" customWidth="1"/>
    <col min="259" max="259" width="8.6328125" style="76" customWidth="1"/>
    <col min="260" max="260" width="3.6328125" style="76" customWidth="1"/>
    <col min="261" max="261" width="4.6328125" style="76" customWidth="1"/>
    <col min="262" max="262" width="8.6328125" style="76" customWidth="1"/>
    <col min="263" max="263" width="4" style="76" customWidth="1"/>
    <col min="264" max="264" width="5.453125" style="76" customWidth="1"/>
    <col min="265" max="265" width="6" style="76" customWidth="1"/>
    <col min="266" max="266" width="3.36328125" style="76" customWidth="1"/>
    <col min="267" max="268" width="7.08984375" style="76" customWidth="1"/>
    <col min="269" max="269" width="4.08984375" style="76" customWidth="1"/>
    <col min="270" max="270" width="6.26953125" style="76" customWidth="1"/>
    <col min="271" max="271" width="3.90625" style="76" customWidth="1"/>
    <col min="272" max="272" width="6.26953125" style="76" customWidth="1"/>
    <col min="273" max="512" width="8.7265625" style="76"/>
    <col min="513" max="513" width="3.6328125" style="76" customWidth="1"/>
    <col min="514" max="514" width="4.6328125" style="76" customWidth="1"/>
    <col min="515" max="515" width="8.6328125" style="76" customWidth="1"/>
    <col min="516" max="516" width="3.6328125" style="76" customWidth="1"/>
    <col min="517" max="517" width="4.6328125" style="76" customWidth="1"/>
    <col min="518" max="518" width="8.6328125" style="76" customWidth="1"/>
    <col min="519" max="519" width="4" style="76" customWidth="1"/>
    <col min="520" max="520" width="5.453125" style="76" customWidth="1"/>
    <col min="521" max="521" width="6" style="76" customWidth="1"/>
    <col min="522" max="522" width="3.36328125" style="76" customWidth="1"/>
    <col min="523" max="524" width="7.08984375" style="76" customWidth="1"/>
    <col min="525" max="525" width="4.08984375" style="76" customWidth="1"/>
    <col min="526" max="526" width="6.26953125" style="76" customWidth="1"/>
    <col min="527" max="527" width="3.90625" style="76" customWidth="1"/>
    <col min="528" max="528" width="6.26953125" style="76" customWidth="1"/>
    <col min="529" max="768" width="8.7265625" style="76"/>
    <col min="769" max="769" width="3.6328125" style="76" customWidth="1"/>
    <col min="770" max="770" width="4.6328125" style="76" customWidth="1"/>
    <col min="771" max="771" width="8.6328125" style="76" customWidth="1"/>
    <col min="772" max="772" width="3.6328125" style="76" customWidth="1"/>
    <col min="773" max="773" width="4.6328125" style="76" customWidth="1"/>
    <col min="774" max="774" width="8.6328125" style="76" customWidth="1"/>
    <col min="775" max="775" width="4" style="76" customWidth="1"/>
    <col min="776" max="776" width="5.453125" style="76" customWidth="1"/>
    <col min="777" max="777" width="6" style="76" customWidth="1"/>
    <col min="778" max="778" width="3.36328125" style="76" customWidth="1"/>
    <col min="779" max="780" width="7.08984375" style="76" customWidth="1"/>
    <col min="781" max="781" width="4.08984375" style="76" customWidth="1"/>
    <col min="782" max="782" width="6.26953125" style="76" customWidth="1"/>
    <col min="783" max="783" width="3.90625" style="76" customWidth="1"/>
    <col min="784" max="784" width="6.26953125" style="76" customWidth="1"/>
    <col min="785" max="1024" width="8.7265625" style="76"/>
    <col min="1025" max="1025" width="3.6328125" style="76" customWidth="1"/>
    <col min="1026" max="1026" width="4.6328125" style="76" customWidth="1"/>
    <col min="1027" max="1027" width="8.6328125" style="76" customWidth="1"/>
    <col min="1028" max="1028" width="3.6328125" style="76" customWidth="1"/>
    <col min="1029" max="1029" width="4.6328125" style="76" customWidth="1"/>
    <col min="1030" max="1030" width="8.6328125" style="76" customWidth="1"/>
    <col min="1031" max="1031" width="4" style="76" customWidth="1"/>
    <col min="1032" max="1032" width="5.453125" style="76" customWidth="1"/>
    <col min="1033" max="1033" width="6" style="76" customWidth="1"/>
    <col min="1034" max="1034" width="3.36328125" style="76" customWidth="1"/>
    <col min="1035" max="1036" width="7.08984375" style="76" customWidth="1"/>
    <col min="1037" max="1037" width="4.08984375" style="76" customWidth="1"/>
    <col min="1038" max="1038" width="6.26953125" style="76" customWidth="1"/>
    <col min="1039" max="1039" width="3.90625" style="76" customWidth="1"/>
    <col min="1040" max="1040" width="6.26953125" style="76" customWidth="1"/>
    <col min="1041" max="1280" width="8.7265625" style="76"/>
    <col min="1281" max="1281" width="3.6328125" style="76" customWidth="1"/>
    <col min="1282" max="1282" width="4.6328125" style="76" customWidth="1"/>
    <col min="1283" max="1283" width="8.6328125" style="76" customWidth="1"/>
    <col min="1284" max="1284" width="3.6328125" style="76" customWidth="1"/>
    <col min="1285" max="1285" width="4.6328125" style="76" customWidth="1"/>
    <col min="1286" max="1286" width="8.6328125" style="76" customWidth="1"/>
    <col min="1287" max="1287" width="4" style="76" customWidth="1"/>
    <col min="1288" max="1288" width="5.453125" style="76" customWidth="1"/>
    <col min="1289" max="1289" width="6" style="76" customWidth="1"/>
    <col min="1290" max="1290" width="3.36328125" style="76" customWidth="1"/>
    <col min="1291" max="1292" width="7.08984375" style="76" customWidth="1"/>
    <col min="1293" max="1293" width="4.08984375" style="76" customWidth="1"/>
    <col min="1294" max="1294" width="6.26953125" style="76" customWidth="1"/>
    <col min="1295" max="1295" width="3.90625" style="76" customWidth="1"/>
    <col min="1296" max="1296" width="6.26953125" style="76" customWidth="1"/>
    <col min="1297" max="1536" width="8.7265625" style="76"/>
    <col min="1537" max="1537" width="3.6328125" style="76" customWidth="1"/>
    <col min="1538" max="1538" width="4.6328125" style="76" customWidth="1"/>
    <col min="1539" max="1539" width="8.6328125" style="76" customWidth="1"/>
    <col min="1540" max="1540" width="3.6328125" style="76" customWidth="1"/>
    <col min="1541" max="1541" width="4.6328125" style="76" customWidth="1"/>
    <col min="1542" max="1542" width="8.6328125" style="76" customWidth="1"/>
    <col min="1543" max="1543" width="4" style="76" customWidth="1"/>
    <col min="1544" max="1544" width="5.453125" style="76" customWidth="1"/>
    <col min="1545" max="1545" width="6" style="76" customWidth="1"/>
    <col min="1546" max="1546" width="3.36328125" style="76" customWidth="1"/>
    <col min="1547" max="1548" width="7.08984375" style="76" customWidth="1"/>
    <col min="1549" max="1549" width="4.08984375" style="76" customWidth="1"/>
    <col min="1550" max="1550" width="6.26953125" style="76" customWidth="1"/>
    <col min="1551" max="1551" width="3.90625" style="76" customWidth="1"/>
    <col min="1552" max="1552" width="6.26953125" style="76" customWidth="1"/>
    <col min="1553" max="1792" width="8.7265625" style="76"/>
    <col min="1793" max="1793" width="3.6328125" style="76" customWidth="1"/>
    <col min="1794" max="1794" width="4.6328125" style="76" customWidth="1"/>
    <col min="1795" max="1795" width="8.6328125" style="76" customWidth="1"/>
    <col min="1796" max="1796" width="3.6328125" style="76" customWidth="1"/>
    <col min="1797" max="1797" width="4.6328125" style="76" customWidth="1"/>
    <col min="1798" max="1798" width="8.6328125" style="76" customWidth="1"/>
    <col min="1799" max="1799" width="4" style="76" customWidth="1"/>
    <col min="1800" max="1800" width="5.453125" style="76" customWidth="1"/>
    <col min="1801" max="1801" width="6" style="76" customWidth="1"/>
    <col min="1802" max="1802" width="3.36328125" style="76" customWidth="1"/>
    <col min="1803" max="1804" width="7.08984375" style="76" customWidth="1"/>
    <col min="1805" max="1805" width="4.08984375" style="76" customWidth="1"/>
    <col min="1806" max="1806" width="6.26953125" style="76" customWidth="1"/>
    <col min="1807" max="1807" width="3.90625" style="76" customWidth="1"/>
    <col min="1808" max="1808" width="6.26953125" style="76" customWidth="1"/>
    <col min="1809" max="2048" width="8.7265625" style="76"/>
    <col min="2049" max="2049" width="3.6328125" style="76" customWidth="1"/>
    <col min="2050" max="2050" width="4.6328125" style="76" customWidth="1"/>
    <col min="2051" max="2051" width="8.6328125" style="76" customWidth="1"/>
    <col min="2052" max="2052" width="3.6328125" style="76" customWidth="1"/>
    <col min="2053" max="2053" width="4.6328125" style="76" customWidth="1"/>
    <col min="2054" max="2054" width="8.6328125" style="76" customWidth="1"/>
    <col min="2055" max="2055" width="4" style="76" customWidth="1"/>
    <col min="2056" max="2056" width="5.453125" style="76" customWidth="1"/>
    <col min="2057" max="2057" width="6" style="76" customWidth="1"/>
    <col min="2058" max="2058" width="3.36328125" style="76" customWidth="1"/>
    <col min="2059" max="2060" width="7.08984375" style="76" customWidth="1"/>
    <col min="2061" max="2061" width="4.08984375" style="76" customWidth="1"/>
    <col min="2062" max="2062" width="6.26953125" style="76" customWidth="1"/>
    <col min="2063" max="2063" width="3.90625" style="76" customWidth="1"/>
    <col min="2064" max="2064" width="6.26953125" style="76" customWidth="1"/>
    <col min="2065" max="2304" width="8.7265625" style="76"/>
    <col min="2305" max="2305" width="3.6328125" style="76" customWidth="1"/>
    <col min="2306" max="2306" width="4.6328125" style="76" customWidth="1"/>
    <col min="2307" max="2307" width="8.6328125" style="76" customWidth="1"/>
    <col min="2308" max="2308" width="3.6328125" style="76" customWidth="1"/>
    <col min="2309" max="2309" width="4.6328125" style="76" customWidth="1"/>
    <col min="2310" max="2310" width="8.6328125" style="76" customWidth="1"/>
    <col min="2311" max="2311" width="4" style="76" customWidth="1"/>
    <col min="2312" max="2312" width="5.453125" style="76" customWidth="1"/>
    <col min="2313" max="2313" width="6" style="76" customWidth="1"/>
    <col min="2314" max="2314" width="3.36328125" style="76" customWidth="1"/>
    <col min="2315" max="2316" width="7.08984375" style="76" customWidth="1"/>
    <col min="2317" max="2317" width="4.08984375" style="76" customWidth="1"/>
    <col min="2318" max="2318" width="6.26953125" style="76" customWidth="1"/>
    <col min="2319" max="2319" width="3.90625" style="76" customWidth="1"/>
    <col min="2320" max="2320" width="6.26953125" style="76" customWidth="1"/>
    <col min="2321" max="2560" width="8.7265625" style="76"/>
    <col min="2561" max="2561" width="3.6328125" style="76" customWidth="1"/>
    <col min="2562" max="2562" width="4.6328125" style="76" customWidth="1"/>
    <col min="2563" max="2563" width="8.6328125" style="76" customWidth="1"/>
    <col min="2564" max="2564" width="3.6328125" style="76" customWidth="1"/>
    <col min="2565" max="2565" width="4.6328125" style="76" customWidth="1"/>
    <col min="2566" max="2566" width="8.6328125" style="76" customWidth="1"/>
    <col min="2567" max="2567" width="4" style="76" customWidth="1"/>
    <col min="2568" max="2568" width="5.453125" style="76" customWidth="1"/>
    <col min="2569" max="2569" width="6" style="76" customWidth="1"/>
    <col min="2570" max="2570" width="3.36328125" style="76" customWidth="1"/>
    <col min="2571" max="2572" width="7.08984375" style="76" customWidth="1"/>
    <col min="2573" max="2573" width="4.08984375" style="76" customWidth="1"/>
    <col min="2574" max="2574" width="6.26953125" style="76" customWidth="1"/>
    <col min="2575" max="2575" width="3.90625" style="76" customWidth="1"/>
    <col min="2576" max="2576" width="6.26953125" style="76" customWidth="1"/>
    <col min="2577" max="2816" width="8.7265625" style="76"/>
    <col min="2817" max="2817" width="3.6328125" style="76" customWidth="1"/>
    <col min="2818" max="2818" width="4.6328125" style="76" customWidth="1"/>
    <col min="2819" max="2819" width="8.6328125" style="76" customWidth="1"/>
    <col min="2820" max="2820" width="3.6328125" style="76" customWidth="1"/>
    <col min="2821" max="2821" width="4.6328125" style="76" customWidth="1"/>
    <col min="2822" max="2822" width="8.6328125" style="76" customWidth="1"/>
    <col min="2823" max="2823" width="4" style="76" customWidth="1"/>
    <col min="2824" max="2824" width="5.453125" style="76" customWidth="1"/>
    <col min="2825" max="2825" width="6" style="76" customWidth="1"/>
    <col min="2826" max="2826" width="3.36328125" style="76" customWidth="1"/>
    <col min="2827" max="2828" width="7.08984375" style="76" customWidth="1"/>
    <col min="2829" max="2829" width="4.08984375" style="76" customWidth="1"/>
    <col min="2830" max="2830" width="6.26953125" style="76" customWidth="1"/>
    <col min="2831" max="2831" width="3.90625" style="76" customWidth="1"/>
    <col min="2832" max="2832" width="6.26953125" style="76" customWidth="1"/>
    <col min="2833" max="3072" width="8.7265625" style="76"/>
    <col min="3073" max="3073" width="3.6328125" style="76" customWidth="1"/>
    <col min="3074" max="3074" width="4.6328125" style="76" customWidth="1"/>
    <col min="3075" max="3075" width="8.6328125" style="76" customWidth="1"/>
    <col min="3076" max="3076" width="3.6328125" style="76" customWidth="1"/>
    <col min="3077" max="3077" width="4.6328125" style="76" customWidth="1"/>
    <col min="3078" max="3078" width="8.6328125" style="76" customWidth="1"/>
    <col min="3079" max="3079" width="4" style="76" customWidth="1"/>
    <col min="3080" max="3080" width="5.453125" style="76" customWidth="1"/>
    <col min="3081" max="3081" width="6" style="76" customWidth="1"/>
    <col min="3082" max="3082" width="3.36328125" style="76" customWidth="1"/>
    <col min="3083" max="3084" width="7.08984375" style="76" customWidth="1"/>
    <col min="3085" max="3085" width="4.08984375" style="76" customWidth="1"/>
    <col min="3086" max="3086" width="6.26953125" style="76" customWidth="1"/>
    <col min="3087" max="3087" width="3.90625" style="76" customWidth="1"/>
    <col min="3088" max="3088" width="6.26953125" style="76" customWidth="1"/>
    <col min="3089" max="3328" width="8.7265625" style="76"/>
    <col min="3329" max="3329" width="3.6328125" style="76" customWidth="1"/>
    <col min="3330" max="3330" width="4.6328125" style="76" customWidth="1"/>
    <col min="3331" max="3331" width="8.6328125" style="76" customWidth="1"/>
    <col min="3332" max="3332" width="3.6328125" style="76" customWidth="1"/>
    <col min="3333" max="3333" width="4.6328125" style="76" customWidth="1"/>
    <col min="3334" max="3334" width="8.6328125" style="76" customWidth="1"/>
    <col min="3335" max="3335" width="4" style="76" customWidth="1"/>
    <col min="3336" max="3336" width="5.453125" style="76" customWidth="1"/>
    <col min="3337" max="3337" width="6" style="76" customWidth="1"/>
    <col min="3338" max="3338" width="3.36328125" style="76" customWidth="1"/>
    <col min="3339" max="3340" width="7.08984375" style="76" customWidth="1"/>
    <col min="3341" max="3341" width="4.08984375" style="76" customWidth="1"/>
    <col min="3342" max="3342" width="6.26953125" style="76" customWidth="1"/>
    <col min="3343" max="3343" width="3.90625" style="76" customWidth="1"/>
    <col min="3344" max="3344" width="6.26953125" style="76" customWidth="1"/>
    <col min="3345" max="3584" width="8.7265625" style="76"/>
    <col min="3585" max="3585" width="3.6328125" style="76" customWidth="1"/>
    <col min="3586" max="3586" width="4.6328125" style="76" customWidth="1"/>
    <col min="3587" max="3587" width="8.6328125" style="76" customWidth="1"/>
    <col min="3588" max="3588" width="3.6328125" style="76" customWidth="1"/>
    <col min="3589" max="3589" width="4.6328125" style="76" customWidth="1"/>
    <col min="3590" max="3590" width="8.6328125" style="76" customWidth="1"/>
    <col min="3591" max="3591" width="4" style="76" customWidth="1"/>
    <col min="3592" max="3592" width="5.453125" style="76" customWidth="1"/>
    <col min="3593" max="3593" width="6" style="76" customWidth="1"/>
    <col min="3594" max="3594" width="3.36328125" style="76" customWidth="1"/>
    <col min="3595" max="3596" width="7.08984375" style="76" customWidth="1"/>
    <col min="3597" max="3597" width="4.08984375" style="76" customWidth="1"/>
    <col min="3598" max="3598" width="6.26953125" style="76" customWidth="1"/>
    <col min="3599" max="3599" width="3.90625" style="76" customWidth="1"/>
    <col min="3600" max="3600" width="6.26953125" style="76" customWidth="1"/>
    <col min="3601" max="3840" width="8.7265625" style="76"/>
    <col min="3841" max="3841" width="3.6328125" style="76" customWidth="1"/>
    <col min="3842" max="3842" width="4.6328125" style="76" customWidth="1"/>
    <col min="3843" max="3843" width="8.6328125" style="76" customWidth="1"/>
    <col min="3844" max="3844" width="3.6328125" style="76" customWidth="1"/>
    <col min="3845" max="3845" width="4.6328125" style="76" customWidth="1"/>
    <col min="3846" max="3846" width="8.6328125" style="76" customWidth="1"/>
    <col min="3847" max="3847" width="4" style="76" customWidth="1"/>
    <col min="3848" max="3848" width="5.453125" style="76" customWidth="1"/>
    <col min="3849" max="3849" width="6" style="76" customWidth="1"/>
    <col min="3850" max="3850" width="3.36328125" style="76" customWidth="1"/>
    <col min="3851" max="3852" width="7.08984375" style="76" customWidth="1"/>
    <col min="3853" max="3853" width="4.08984375" style="76" customWidth="1"/>
    <col min="3854" max="3854" width="6.26953125" style="76" customWidth="1"/>
    <col min="3855" max="3855" width="3.90625" style="76" customWidth="1"/>
    <col min="3856" max="3856" width="6.26953125" style="76" customWidth="1"/>
    <col min="3857" max="4096" width="8.7265625" style="76"/>
    <col min="4097" max="4097" width="3.6328125" style="76" customWidth="1"/>
    <col min="4098" max="4098" width="4.6328125" style="76" customWidth="1"/>
    <col min="4099" max="4099" width="8.6328125" style="76" customWidth="1"/>
    <col min="4100" max="4100" width="3.6328125" style="76" customWidth="1"/>
    <col min="4101" max="4101" width="4.6328125" style="76" customWidth="1"/>
    <col min="4102" max="4102" width="8.6328125" style="76" customWidth="1"/>
    <col min="4103" max="4103" width="4" style="76" customWidth="1"/>
    <col min="4104" max="4104" width="5.453125" style="76" customWidth="1"/>
    <col min="4105" max="4105" width="6" style="76" customWidth="1"/>
    <col min="4106" max="4106" width="3.36328125" style="76" customWidth="1"/>
    <col min="4107" max="4108" width="7.08984375" style="76" customWidth="1"/>
    <col min="4109" max="4109" width="4.08984375" style="76" customWidth="1"/>
    <col min="4110" max="4110" width="6.26953125" style="76" customWidth="1"/>
    <col min="4111" max="4111" width="3.90625" style="76" customWidth="1"/>
    <col min="4112" max="4112" width="6.26953125" style="76" customWidth="1"/>
    <col min="4113" max="4352" width="8.7265625" style="76"/>
    <col min="4353" max="4353" width="3.6328125" style="76" customWidth="1"/>
    <col min="4354" max="4354" width="4.6328125" style="76" customWidth="1"/>
    <col min="4355" max="4355" width="8.6328125" style="76" customWidth="1"/>
    <col min="4356" max="4356" width="3.6328125" style="76" customWidth="1"/>
    <col min="4357" max="4357" width="4.6328125" style="76" customWidth="1"/>
    <col min="4358" max="4358" width="8.6328125" style="76" customWidth="1"/>
    <col min="4359" max="4359" width="4" style="76" customWidth="1"/>
    <col min="4360" max="4360" width="5.453125" style="76" customWidth="1"/>
    <col min="4361" max="4361" width="6" style="76" customWidth="1"/>
    <col min="4362" max="4362" width="3.36328125" style="76" customWidth="1"/>
    <col min="4363" max="4364" width="7.08984375" style="76" customWidth="1"/>
    <col min="4365" max="4365" width="4.08984375" style="76" customWidth="1"/>
    <col min="4366" max="4366" width="6.26953125" style="76" customWidth="1"/>
    <col min="4367" max="4367" width="3.90625" style="76" customWidth="1"/>
    <col min="4368" max="4368" width="6.26953125" style="76" customWidth="1"/>
    <col min="4369" max="4608" width="8.7265625" style="76"/>
    <col min="4609" max="4609" width="3.6328125" style="76" customWidth="1"/>
    <col min="4610" max="4610" width="4.6328125" style="76" customWidth="1"/>
    <col min="4611" max="4611" width="8.6328125" style="76" customWidth="1"/>
    <col min="4612" max="4612" width="3.6328125" style="76" customWidth="1"/>
    <col min="4613" max="4613" width="4.6328125" style="76" customWidth="1"/>
    <col min="4614" max="4614" width="8.6328125" style="76" customWidth="1"/>
    <col min="4615" max="4615" width="4" style="76" customWidth="1"/>
    <col min="4616" max="4616" width="5.453125" style="76" customWidth="1"/>
    <col min="4617" max="4617" width="6" style="76" customWidth="1"/>
    <col min="4618" max="4618" width="3.36328125" style="76" customWidth="1"/>
    <col min="4619" max="4620" width="7.08984375" style="76" customWidth="1"/>
    <col min="4621" max="4621" width="4.08984375" style="76" customWidth="1"/>
    <col min="4622" max="4622" width="6.26953125" style="76" customWidth="1"/>
    <col min="4623" max="4623" width="3.90625" style="76" customWidth="1"/>
    <col min="4624" max="4624" width="6.26953125" style="76" customWidth="1"/>
    <col min="4625" max="4864" width="8.7265625" style="76"/>
    <col min="4865" max="4865" width="3.6328125" style="76" customWidth="1"/>
    <col min="4866" max="4866" width="4.6328125" style="76" customWidth="1"/>
    <col min="4867" max="4867" width="8.6328125" style="76" customWidth="1"/>
    <col min="4868" max="4868" width="3.6328125" style="76" customWidth="1"/>
    <col min="4869" max="4869" width="4.6328125" style="76" customWidth="1"/>
    <col min="4870" max="4870" width="8.6328125" style="76" customWidth="1"/>
    <col min="4871" max="4871" width="4" style="76" customWidth="1"/>
    <col min="4872" max="4872" width="5.453125" style="76" customWidth="1"/>
    <col min="4873" max="4873" width="6" style="76" customWidth="1"/>
    <col min="4874" max="4874" width="3.36328125" style="76" customWidth="1"/>
    <col min="4875" max="4876" width="7.08984375" style="76" customWidth="1"/>
    <col min="4877" max="4877" width="4.08984375" style="76" customWidth="1"/>
    <col min="4878" max="4878" width="6.26953125" style="76" customWidth="1"/>
    <col min="4879" max="4879" width="3.90625" style="76" customWidth="1"/>
    <col min="4880" max="4880" width="6.26953125" style="76" customWidth="1"/>
    <col min="4881" max="5120" width="8.7265625" style="76"/>
    <col min="5121" max="5121" width="3.6328125" style="76" customWidth="1"/>
    <col min="5122" max="5122" width="4.6328125" style="76" customWidth="1"/>
    <col min="5123" max="5123" width="8.6328125" style="76" customWidth="1"/>
    <col min="5124" max="5124" width="3.6328125" style="76" customWidth="1"/>
    <col min="5125" max="5125" width="4.6328125" style="76" customWidth="1"/>
    <col min="5126" max="5126" width="8.6328125" style="76" customWidth="1"/>
    <col min="5127" max="5127" width="4" style="76" customWidth="1"/>
    <col min="5128" max="5128" width="5.453125" style="76" customWidth="1"/>
    <col min="5129" max="5129" width="6" style="76" customWidth="1"/>
    <col min="5130" max="5130" width="3.36328125" style="76" customWidth="1"/>
    <col min="5131" max="5132" width="7.08984375" style="76" customWidth="1"/>
    <col min="5133" max="5133" width="4.08984375" style="76" customWidth="1"/>
    <col min="5134" max="5134" width="6.26953125" style="76" customWidth="1"/>
    <col min="5135" max="5135" width="3.90625" style="76" customWidth="1"/>
    <col min="5136" max="5136" width="6.26953125" style="76" customWidth="1"/>
    <col min="5137" max="5376" width="8.7265625" style="76"/>
    <col min="5377" max="5377" width="3.6328125" style="76" customWidth="1"/>
    <col min="5378" max="5378" width="4.6328125" style="76" customWidth="1"/>
    <col min="5379" max="5379" width="8.6328125" style="76" customWidth="1"/>
    <col min="5380" max="5380" width="3.6328125" style="76" customWidth="1"/>
    <col min="5381" max="5381" width="4.6328125" style="76" customWidth="1"/>
    <col min="5382" max="5382" width="8.6328125" style="76" customWidth="1"/>
    <col min="5383" max="5383" width="4" style="76" customWidth="1"/>
    <col min="5384" max="5384" width="5.453125" style="76" customWidth="1"/>
    <col min="5385" max="5385" width="6" style="76" customWidth="1"/>
    <col min="5386" max="5386" width="3.36328125" style="76" customWidth="1"/>
    <col min="5387" max="5388" width="7.08984375" style="76" customWidth="1"/>
    <col min="5389" max="5389" width="4.08984375" style="76" customWidth="1"/>
    <col min="5390" max="5390" width="6.26953125" style="76" customWidth="1"/>
    <col min="5391" max="5391" width="3.90625" style="76" customWidth="1"/>
    <col min="5392" max="5392" width="6.26953125" style="76" customWidth="1"/>
    <col min="5393" max="5632" width="8.7265625" style="76"/>
    <col min="5633" max="5633" width="3.6328125" style="76" customWidth="1"/>
    <col min="5634" max="5634" width="4.6328125" style="76" customWidth="1"/>
    <col min="5635" max="5635" width="8.6328125" style="76" customWidth="1"/>
    <col min="5636" max="5636" width="3.6328125" style="76" customWidth="1"/>
    <col min="5637" max="5637" width="4.6328125" style="76" customWidth="1"/>
    <col min="5638" max="5638" width="8.6328125" style="76" customWidth="1"/>
    <col min="5639" max="5639" width="4" style="76" customWidth="1"/>
    <col min="5640" max="5640" width="5.453125" style="76" customWidth="1"/>
    <col min="5641" max="5641" width="6" style="76" customWidth="1"/>
    <col min="5642" max="5642" width="3.36328125" style="76" customWidth="1"/>
    <col min="5643" max="5644" width="7.08984375" style="76" customWidth="1"/>
    <col min="5645" max="5645" width="4.08984375" style="76" customWidth="1"/>
    <col min="5646" max="5646" width="6.26953125" style="76" customWidth="1"/>
    <col min="5647" max="5647" width="3.90625" style="76" customWidth="1"/>
    <col min="5648" max="5648" width="6.26953125" style="76" customWidth="1"/>
    <col min="5649" max="5888" width="8.7265625" style="76"/>
    <col min="5889" max="5889" width="3.6328125" style="76" customWidth="1"/>
    <col min="5890" max="5890" width="4.6328125" style="76" customWidth="1"/>
    <col min="5891" max="5891" width="8.6328125" style="76" customWidth="1"/>
    <col min="5892" max="5892" width="3.6328125" style="76" customWidth="1"/>
    <col min="5893" max="5893" width="4.6328125" style="76" customWidth="1"/>
    <col min="5894" max="5894" width="8.6328125" style="76" customWidth="1"/>
    <col min="5895" max="5895" width="4" style="76" customWidth="1"/>
    <col min="5896" max="5896" width="5.453125" style="76" customWidth="1"/>
    <col min="5897" max="5897" width="6" style="76" customWidth="1"/>
    <col min="5898" max="5898" width="3.36328125" style="76" customWidth="1"/>
    <col min="5899" max="5900" width="7.08984375" style="76" customWidth="1"/>
    <col min="5901" max="5901" width="4.08984375" style="76" customWidth="1"/>
    <col min="5902" max="5902" width="6.26953125" style="76" customWidth="1"/>
    <col min="5903" max="5903" width="3.90625" style="76" customWidth="1"/>
    <col min="5904" max="5904" width="6.26953125" style="76" customWidth="1"/>
    <col min="5905" max="6144" width="8.7265625" style="76"/>
    <col min="6145" max="6145" width="3.6328125" style="76" customWidth="1"/>
    <col min="6146" max="6146" width="4.6328125" style="76" customWidth="1"/>
    <col min="6147" max="6147" width="8.6328125" style="76" customWidth="1"/>
    <col min="6148" max="6148" width="3.6328125" style="76" customWidth="1"/>
    <col min="6149" max="6149" width="4.6328125" style="76" customWidth="1"/>
    <col min="6150" max="6150" width="8.6328125" style="76" customWidth="1"/>
    <col min="6151" max="6151" width="4" style="76" customWidth="1"/>
    <col min="6152" max="6152" width="5.453125" style="76" customWidth="1"/>
    <col min="6153" max="6153" width="6" style="76" customWidth="1"/>
    <col min="6154" max="6154" width="3.36328125" style="76" customWidth="1"/>
    <col min="6155" max="6156" width="7.08984375" style="76" customWidth="1"/>
    <col min="6157" max="6157" width="4.08984375" style="76" customWidth="1"/>
    <col min="6158" max="6158" width="6.26953125" style="76" customWidth="1"/>
    <col min="6159" max="6159" width="3.90625" style="76" customWidth="1"/>
    <col min="6160" max="6160" width="6.26953125" style="76" customWidth="1"/>
    <col min="6161" max="6400" width="8.7265625" style="76"/>
    <col min="6401" max="6401" width="3.6328125" style="76" customWidth="1"/>
    <col min="6402" max="6402" width="4.6328125" style="76" customWidth="1"/>
    <col min="6403" max="6403" width="8.6328125" style="76" customWidth="1"/>
    <col min="6404" max="6404" width="3.6328125" style="76" customWidth="1"/>
    <col min="6405" max="6405" width="4.6328125" style="76" customWidth="1"/>
    <col min="6406" max="6406" width="8.6328125" style="76" customWidth="1"/>
    <col min="6407" max="6407" width="4" style="76" customWidth="1"/>
    <col min="6408" max="6408" width="5.453125" style="76" customWidth="1"/>
    <col min="6409" max="6409" width="6" style="76" customWidth="1"/>
    <col min="6410" max="6410" width="3.36328125" style="76" customWidth="1"/>
    <col min="6411" max="6412" width="7.08984375" style="76" customWidth="1"/>
    <col min="6413" max="6413" width="4.08984375" style="76" customWidth="1"/>
    <col min="6414" max="6414" width="6.26953125" style="76" customWidth="1"/>
    <col min="6415" max="6415" width="3.90625" style="76" customWidth="1"/>
    <col min="6416" max="6416" width="6.26953125" style="76" customWidth="1"/>
    <col min="6417" max="6656" width="8.7265625" style="76"/>
    <col min="6657" max="6657" width="3.6328125" style="76" customWidth="1"/>
    <col min="6658" max="6658" width="4.6328125" style="76" customWidth="1"/>
    <col min="6659" max="6659" width="8.6328125" style="76" customWidth="1"/>
    <col min="6660" max="6660" width="3.6328125" style="76" customWidth="1"/>
    <col min="6661" max="6661" width="4.6328125" style="76" customWidth="1"/>
    <col min="6662" max="6662" width="8.6328125" style="76" customWidth="1"/>
    <col min="6663" max="6663" width="4" style="76" customWidth="1"/>
    <col min="6664" max="6664" width="5.453125" style="76" customWidth="1"/>
    <col min="6665" max="6665" width="6" style="76" customWidth="1"/>
    <col min="6666" max="6666" width="3.36328125" style="76" customWidth="1"/>
    <col min="6667" max="6668" width="7.08984375" style="76" customWidth="1"/>
    <col min="6669" max="6669" width="4.08984375" style="76" customWidth="1"/>
    <col min="6670" max="6670" width="6.26953125" style="76" customWidth="1"/>
    <col min="6671" max="6671" width="3.90625" style="76" customWidth="1"/>
    <col min="6672" max="6672" width="6.26953125" style="76" customWidth="1"/>
    <col min="6673" max="6912" width="8.7265625" style="76"/>
    <col min="6913" max="6913" width="3.6328125" style="76" customWidth="1"/>
    <col min="6914" max="6914" width="4.6328125" style="76" customWidth="1"/>
    <col min="6915" max="6915" width="8.6328125" style="76" customWidth="1"/>
    <col min="6916" max="6916" width="3.6328125" style="76" customWidth="1"/>
    <col min="6917" max="6917" width="4.6328125" style="76" customWidth="1"/>
    <col min="6918" max="6918" width="8.6328125" style="76" customWidth="1"/>
    <col min="6919" max="6919" width="4" style="76" customWidth="1"/>
    <col min="6920" max="6920" width="5.453125" style="76" customWidth="1"/>
    <col min="6921" max="6921" width="6" style="76" customWidth="1"/>
    <col min="6922" max="6922" width="3.36328125" style="76" customWidth="1"/>
    <col min="6923" max="6924" width="7.08984375" style="76" customWidth="1"/>
    <col min="6925" max="6925" width="4.08984375" style="76" customWidth="1"/>
    <col min="6926" max="6926" width="6.26953125" style="76" customWidth="1"/>
    <col min="6927" max="6927" width="3.90625" style="76" customWidth="1"/>
    <col min="6928" max="6928" width="6.26953125" style="76" customWidth="1"/>
    <col min="6929" max="7168" width="8.7265625" style="76"/>
    <col min="7169" max="7169" width="3.6328125" style="76" customWidth="1"/>
    <col min="7170" max="7170" width="4.6328125" style="76" customWidth="1"/>
    <col min="7171" max="7171" width="8.6328125" style="76" customWidth="1"/>
    <col min="7172" max="7172" width="3.6328125" style="76" customWidth="1"/>
    <col min="7173" max="7173" width="4.6328125" style="76" customWidth="1"/>
    <col min="7174" max="7174" width="8.6328125" style="76" customWidth="1"/>
    <col min="7175" max="7175" width="4" style="76" customWidth="1"/>
    <col min="7176" max="7176" width="5.453125" style="76" customWidth="1"/>
    <col min="7177" max="7177" width="6" style="76" customWidth="1"/>
    <col min="7178" max="7178" width="3.36328125" style="76" customWidth="1"/>
    <col min="7179" max="7180" width="7.08984375" style="76" customWidth="1"/>
    <col min="7181" max="7181" width="4.08984375" style="76" customWidth="1"/>
    <col min="7182" max="7182" width="6.26953125" style="76" customWidth="1"/>
    <col min="7183" max="7183" width="3.90625" style="76" customWidth="1"/>
    <col min="7184" max="7184" width="6.26953125" style="76" customWidth="1"/>
    <col min="7185" max="7424" width="8.7265625" style="76"/>
    <col min="7425" max="7425" width="3.6328125" style="76" customWidth="1"/>
    <col min="7426" max="7426" width="4.6328125" style="76" customWidth="1"/>
    <col min="7427" max="7427" width="8.6328125" style="76" customWidth="1"/>
    <col min="7428" max="7428" width="3.6328125" style="76" customWidth="1"/>
    <col min="7429" max="7429" width="4.6328125" style="76" customWidth="1"/>
    <col min="7430" max="7430" width="8.6328125" style="76" customWidth="1"/>
    <col min="7431" max="7431" width="4" style="76" customWidth="1"/>
    <col min="7432" max="7432" width="5.453125" style="76" customWidth="1"/>
    <col min="7433" max="7433" width="6" style="76" customWidth="1"/>
    <col min="7434" max="7434" width="3.36328125" style="76" customWidth="1"/>
    <col min="7435" max="7436" width="7.08984375" style="76" customWidth="1"/>
    <col min="7437" max="7437" width="4.08984375" style="76" customWidth="1"/>
    <col min="7438" max="7438" width="6.26953125" style="76" customWidth="1"/>
    <col min="7439" max="7439" width="3.90625" style="76" customWidth="1"/>
    <col min="7440" max="7440" width="6.26953125" style="76" customWidth="1"/>
    <col min="7441" max="7680" width="8.7265625" style="76"/>
    <col min="7681" max="7681" width="3.6328125" style="76" customWidth="1"/>
    <col min="7682" max="7682" width="4.6328125" style="76" customWidth="1"/>
    <col min="7683" max="7683" width="8.6328125" style="76" customWidth="1"/>
    <col min="7684" max="7684" width="3.6328125" style="76" customWidth="1"/>
    <col min="7685" max="7685" width="4.6328125" style="76" customWidth="1"/>
    <col min="7686" max="7686" width="8.6328125" style="76" customWidth="1"/>
    <col min="7687" max="7687" width="4" style="76" customWidth="1"/>
    <col min="7688" max="7688" width="5.453125" style="76" customWidth="1"/>
    <col min="7689" max="7689" width="6" style="76" customWidth="1"/>
    <col min="7690" max="7690" width="3.36328125" style="76" customWidth="1"/>
    <col min="7691" max="7692" width="7.08984375" style="76" customWidth="1"/>
    <col min="7693" max="7693" width="4.08984375" style="76" customWidth="1"/>
    <col min="7694" max="7694" width="6.26953125" style="76" customWidth="1"/>
    <col min="7695" max="7695" width="3.90625" style="76" customWidth="1"/>
    <col min="7696" max="7696" width="6.26953125" style="76" customWidth="1"/>
    <col min="7697" max="7936" width="8.7265625" style="76"/>
    <col min="7937" max="7937" width="3.6328125" style="76" customWidth="1"/>
    <col min="7938" max="7938" width="4.6328125" style="76" customWidth="1"/>
    <col min="7939" max="7939" width="8.6328125" style="76" customWidth="1"/>
    <col min="7940" max="7940" width="3.6328125" style="76" customWidth="1"/>
    <col min="7941" max="7941" width="4.6328125" style="76" customWidth="1"/>
    <col min="7942" max="7942" width="8.6328125" style="76" customWidth="1"/>
    <col min="7943" max="7943" width="4" style="76" customWidth="1"/>
    <col min="7944" max="7944" width="5.453125" style="76" customWidth="1"/>
    <col min="7945" max="7945" width="6" style="76" customWidth="1"/>
    <col min="7946" max="7946" width="3.36328125" style="76" customWidth="1"/>
    <col min="7947" max="7948" width="7.08984375" style="76" customWidth="1"/>
    <col min="7949" max="7949" width="4.08984375" style="76" customWidth="1"/>
    <col min="7950" max="7950" width="6.26953125" style="76" customWidth="1"/>
    <col min="7951" max="7951" width="3.90625" style="76" customWidth="1"/>
    <col min="7952" max="7952" width="6.26953125" style="76" customWidth="1"/>
    <col min="7953" max="8192" width="8.7265625" style="76"/>
    <col min="8193" max="8193" width="3.6328125" style="76" customWidth="1"/>
    <col min="8194" max="8194" width="4.6328125" style="76" customWidth="1"/>
    <col min="8195" max="8195" width="8.6328125" style="76" customWidth="1"/>
    <col min="8196" max="8196" width="3.6328125" style="76" customWidth="1"/>
    <col min="8197" max="8197" width="4.6328125" style="76" customWidth="1"/>
    <col min="8198" max="8198" width="8.6328125" style="76" customWidth="1"/>
    <col min="8199" max="8199" width="4" style="76" customWidth="1"/>
    <col min="8200" max="8200" width="5.453125" style="76" customWidth="1"/>
    <col min="8201" max="8201" width="6" style="76" customWidth="1"/>
    <col min="8202" max="8202" width="3.36328125" style="76" customWidth="1"/>
    <col min="8203" max="8204" width="7.08984375" style="76" customWidth="1"/>
    <col min="8205" max="8205" width="4.08984375" style="76" customWidth="1"/>
    <col min="8206" max="8206" width="6.26953125" style="76" customWidth="1"/>
    <col min="8207" max="8207" width="3.90625" style="76" customWidth="1"/>
    <col min="8208" max="8208" width="6.26953125" style="76" customWidth="1"/>
    <col min="8209" max="8448" width="8.7265625" style="76"/>
    <col min="8449" max="8449" width="3.6328125" style="76" customWidth="1"/>
    <col min="8450" max="8450" width="4.6328125" style="76" customWidth="1"/>
    <col min="8451" max="8451" width="8.6328125" style="76" customWidth="1"/>
    <col min="8452" max="8452" width="3.6328125" style="76" customWidth="1"/>
    <col min="8453" max="8453" width="4.6328125" style="76" customWidth="1"/>
    <col min="8454" max="8454" width="8.6328125" style="76" customWidth="1"/>
    <col min="8455" max="8455" width="4" style="76" customWidth="1"/>
    <col min="8456" max="8456" width="5.453125" style="76" customWidth="1"/>
    <col min="8457" max="8457" width="6" style="76" customWidth="1"/>
    <col min="8458" max="8458" width="3.36328125" style="76" customWidth="1"/>
    <col min="8459" max="8460" width="7.08984375" style="76" customWidth="1"/>
    <col min="8461" max="8461" width="4.08984375" style="76" customWidth="1"/>
    <col min="8462" max="8462" width="6.26953125" style="76" customWidth="1"/>
    <col min="8463" max="8463" width="3.90625" style="76" customWidth="1"/>
    <col min="8464" max="8464" width="6.26953125" style="76" customWidth="1"/>
    <col min="8465" max="8704" width="8.7265625" style="76"/>
    <col min="8705" max="8705" width="3.6328125" style="76" customWidth="1"/>
    <col min="8706" max="8706" width="4.6328125" style="76" customWidth="1"/>
    <col min="8707" max="8707" width="8.6328125" style="76" customWidth="1"/>
    <col min="8708" max="8708" width="3.6328125" style="76" customWidth="1"/>
    <col min="8709" max="8709" width="4.6328125" style="76" customWidth="1"/>
    <col min="8710" max="8710" width="8.6328125" style="76" customWidth="1"/>
    <col min="8711" max="8711" width="4" style="76" customWidth="1"/>
    <col min="8712" max="8712" width="5.453125" style="76" customWidth="1"/>
    <col min="8713" max="8713" width="6" style="76" customWidth="1"/>
    <col min="8714" max="8714" width="3.36328125" style="76" customWidth="1"/>
    <col min="8715" max="8716" width="7.08984375" style="76" customWidth="1"/>
    <col min="8717" max="8717" width="4.08984375" style="76" customWidth="1"/>
    <col min="8718" max="8718" width="6.26953125" style="76" customWidth="1"/>
    <col min="8719" max="8719" width="3.90625" style="76" customWidth="1"/>
    <col min="8720" max="8720" width="6.26953125" style="76" customWidth="1"/>
    <col min="8721" max="8960" width="8.7265625" style="76"/>
    <col min="8961" max="8961" width="3.6328125" style="76" customWidth="1"/>
    <col min="8962" max="8962" width="4.6328125" style="76" customWidth="1"/>
    <col min="8963" max="8963" width="8.6328125" style="76" customWidth="1"/>
    <col min="8964" max="8964" width="3.6328125" style="76" customWidth="1"/>
    <col min="8965" max="8965" width="4.6328125" style="76" customWidth="1"/>
    <col min="8966" max="8966" width="8.6328125" style="76" customWidth="1"/>
    <col min="8967" max="8967" width="4" style="76" customWidth="1"/>
    <col min="8968" max="8968" width="5.453125" style="76" customWidth="1"/>
    <col min="8969" max="8969" width="6" style="76" customWidth="1"/>
    <col min="8970" max="8970" width="3.36328125" style="76" customWidth="1"/>
    <col min="8971" max="8972" width="7.08984375" style="76" customWidth="1"/>
    <col min="8973" max="8973" width="4.08984375" style="76" customWidth="1"/>
    <col min="8974" max="8974" width="6.26953125" style="76" customWidth="1"/>
    <col min="8975" max="8975" width="3.90625" style="76" customWidth="1"/>
    <col min="8976" max="8976" width="6.26953125" style="76" customWidth="1"/>
    <col min="8977" max="9216" width="8.7265625" style="76"/>
    <col min="9217" max="9217" width="3.6328125" style="76" customWidth="1"/>
    <col min="9218" max="9218" width="4.6328125" style="76" customWidth="1"/>
    <col min="9219" max="9219" width="8.6328125" style="76" customWidth="1"/>
    <col min="9220" max="9220" width="3.6328125" style="76" customWidth="1"/>
    <col min="9221" max="9221" width="4.6328125" style="76" customWidth="1"/>
    <col min="9222" max="9222" width="8.6328125" style="76" customWidth="1"/>
    <col min="9223" max="9223" width="4" style="76" customWidth="1"/>
    <col min="9224" max="9224" width="5.453125" style="76" customWidth="1"/>
    <col min="9225" max="9225" width="6" style="76" customWidth="1"/>
    <col min="9226" max="9226" width="3.36328125" style="76" customWidth="1"/>
    <col min="9227" max="9228" width="7.08984375" style="76" customWidth="1"/>
    <col min="9229" max="9229" width="4.08984375" style="76" customWidth="1"/>
    <col min="9230" max="9230" width="6.26953125" style="76" customWidth="1"/>
    <col min="9231" max="9231" width="3.90625" style="76" customWidth="1"/>
    <col min="9232" max="9232" width="6.26953125" style="76" customWidth="1"/>
    <col min="9233" max="9472" width="8.7265625" style="76"/>
    <col min="9473" max="9473" width="3.6328125" style="76" customWidth="1"/>
    <col min="9474" max="9474" width="4.6328125" style="76" customWidth="1"/>
    <col min="9475" max="9475" width="8.6328125" style="76" customWidth="1"/>
    <col min="9476" max="9476" width="3.6328125" style="76" customWidth="1"/>
    <col min="9477" max="9477" width="4.6328125" style="76" customWidth="1"/>
    <col min="9478" max="9478" width="8.6328125" style="76" customWidth="1"/>
    <col min="9479" max="9479" width="4" style="76" customWidth="1"/>
    <col min="9480" max="9480" width="5.453125" style="76" customWidth="1"/>
    <col min="9481" max="9481" width="6" style="76" customWidth="1"/>
    <col min="9482" max="9482" width="3.36328125" style="76" customWidth="1"/>
    <col min="9483" max="9484" width="7.08984375" style="76" customWidth="1"/>
    <col min="9485" max="9485" width="4.08984375" style="76" customWidth="1"/>
    <col min="9486" max="9486" width="6.26953125" style="76" customWidth="1"/>
    <col min="9487" max="9487" width="3.90625" style="76" customWidth="1"/>
    <col min="9488" max="9488" width="6.26953125" style="76" customWidth="1"/>
    <col min="9489" max="9728" width="8.7265625" style="76"/>
    <col min="9729" max="9729" width="3.6328125" style="76" customWidth="1"/>
    <col min="9730" max="9730" width="4.6328125" style="76" customWidth="1"/>
    <col min="9731" max="9731" width="8.6328125" style="76" customWidth="1"/>
    <col min="9732" max="9732" width="3.6328125" style="76" customWidth="1"/>
    <col min="9733" max="9733" width="4.6328125" style="76" customWidth="1"/>
    <col min="9734" max="9734" width="8.6328125" style="76" customWidth="1"/>
    <col min="9735" max="9735" width="4" style="76" customWidth="1"/>
    <col min="9736" max="9736" width="5.453125" style="76" customWidth="1"/>
    <col min="9737" max="9737" width="6" style="76" customWidth="1"/>
    <col min="9738" max="9738" width="3.36328125" style="76" customWidth="1"/>
    <col min="9739" max="9740" width="7.08984375" style="76" customWidth="1"/>
    <col min="9741" max="9741" width="4.08984375" style="76" customWidth="1"/>
    <col min="9742" max="9742" width="6.26953125" style="76" customWidth="1"/>
    <col min="9743" max="9743" width="3.90625" style="76" customWidth="1"/>
    <col min="9744" max="9744" width="6.26953125" style="76" customWidth="1"/>
    <col min="9745" max="9984" width="8.7265625" style="76"/>
    <col min="9985" max="9985" width="3.6328125" style="76" customWidth="1"/>
    <col min="9986" max="9986" width="4.6328125" style="76" customWidth="1"/>
    <col min="9987" max="9987" width="8.6328125" style="76" customWidth="1"/>
    <col min="9988" max="9988" width="3.6328125" style="76" customWidth="1"/>
    <col min="9989" max="9989" width="4.6328125" style="76" customWidth="1"/>
    <col min="9990" max="9990" width="8.6328125" style="76" customWidth="1"/>
    <col min="9991" max="9991" width="4" style="76" customWidth="1"/>
    <col min="9992" max="9992" width="5.453125" style="76" customWidth="1"/>
    <col min="9993" max="9993" width="6" style="76" customWidth="1"/>
    <col min="9994" max="9994" width="3.36328125" style="76" customWidth="1"/>
    <col min="9995" max="9996" width="7.08984375" style="76" customWidth="1"/>
    <col min="9997" max="9997" width="4.08984375" style="76" customWidth="1"/>
    <col min="9998" max="9998" width="6.26953125" style="76" customWidth="1"/>
    <col min="9999" max="9999" width="3.90625" style="76" customWidth="1"/>
    <col min="10000" max="10000" width="6.26953125" style="76" customWidth="1"/>
    <col min="10001" max="10240" width="8.7265625" style="76"/>
    <col min="10241" max="10241" width="3.6328125" style="76" customWidth="1"/>
    <col min="10242" max="10242" width="4.6328125" style="76" customWidth="1"/>
    <col min="10243" max="10243" width="8.6328125" style="76" customWidth="1"/>
    <col min="10244" max="10244" width="3.6328125" style="76" customWidth="1"/>
    <col min="10245" max="10245" width="4.6328125" style="76" customWidth="1"/>
    <col min="10246" max="10246" width="8.6328125" style="76" customWidth="1"/>
    <col min="10247" max="10247" width="4" style="76" customWidth="1"/>
    <col min="10248" max="10248" width="5.453125" style="76" customWidth="1"/>
    <col min="10249" max="10249" width="6" style="76" customWidth="1"/>
    <col min="10250" max="10250" width="3.36328125" style="76" customWidth="1"/>
    <col min="10251" max="10252" width="7.08984375" style="76" customWidth="1"/>
    <col min="10253" max="10253" width="4.08984375" style="76" customWidth="1"/>
    <col min="10254" max="10254" width="6.26953125" style="76" customWidth="1"/>
    <col min="10255" max="10255" width="3.90625" style="76" customWidth="1"/>
    <col min="10256" max="10256" width="6.26953125" style="76" customWidth="1"/>
    <col min="10257" max="10496" width="8.7265625" style="76"/>
    <col min="10497" max="10497" width="3.6328125" style="76" customWidth="1"/>
    <col min="10498" max="10498" width="4.6328125" style="76" customWidth="1"/>
    <col min="10499" max="10499" width="8.6328125" style="76" customWidth="1"/>
    <col min="10500" max="10500" width="3.6328125" style="76" customWidth="1"/>
    <col min="10501" max="10501" width="4.6328125" style="76" customWidth="1"/>
    <col min="10502" max="10502" width="8.6328125" style="76" customWidth="1"/>
    <col min="10503" max="10503" width="4" style="76" customWidth="1"/>
    <col min="10504" max="10504" width="5.453125" style="76" customWidth="1"/>
    <col min="10505" max="10505" width="6" style="76" customWidth="1"/>
    <col min="10506" max="10506" width="3.36328125" style="76" customWidth="1"/>
    <col min="10507" max="10508" width="7.08984375" style="76" customWidth="1"/>
    <col min="10509" max="10509" width="4.08984375" style="76" customWidth="1"/>
    <col min="10510" max="10510" width="6.26953125" style="76" customWidth="1"/>
    <col min="10511" max="10511" width="3.90625" style="76" customWidth="1"/>
    <col min="10512" max="10512" width="6.26953125" style="76" customWidth="1"/>
    <col min="10513" max="10752" width="8.7265625" style="76"/>
    <col min="10753" max="10753" width="3.6328125" style="76" customWidth="1"/>
    <col min="10754" max="10754" width="4.6328125" style="76" customWidth="1"/>
    <col min="10755" max="10755" width="8.6328125" style="76" customWidth="1"/>
    <col min="10756" max="10756" width="3.6328125" style="76" customWidth="1"/>
    <col min="10757" max="10757" width="4.6328125" style="76" customWidth="1"/>
    <col min="10758" max="10758" width="8.6328125" style="76" customWidth="1"/>
    <col min="10759" max="10759" width="4" style="76" customWidth="1"/>
    <col min="10760" max="10760" width="5.453125" style="76" customWidth="1"/>
    <col min="10761" max="10761" width="6" style="76" customWidth="1"/>
    <col min="10762" max="10762" width="3.36328125" style="76" customWidth="1"/>
    <col min="10763" max="10764" width="7.08984375" style="76" customWidth="1"/>
    <col min="10765" max="10765" width="4.08984375" style="76" customWidth="1"/>
    <col min="10766" max="10766" width="6.26953125" style="76" customWidth="1"/>
    <col min="10767" max="10767" width="3.90625" style="76" customWidth="1"/>
    <col min="10768" max="10768" width="6.26953125" style="76" customWidth="1"/>
    <col min="10769" max="11008" width="8.7265625" style="76"/>
    <col min="11009" max="11009" width="3.6328125" style="76" customWidth="1"/>
    <col min="11010" max="11010" width="4.6328125" style="76" customWidth="1"/>
    <col min="11011" max="11011" width="8.6328125" style="76" customWidth="1"/>
    <col min="11012" max="11012" width="3.6328125" style="76" customWidth="1"/>
    <col min="11013" max="11013" width="4.6328125" style="76" customWidth="1"/>
    <col min="11014" max="11014" width="8.6328125" style="76" customWidth="1"/>
    <col min="11015" max="11015" width="4" style="76" customWidth="1"/>
    <col min="11016" max="11016" width="5.453125" style="76" customWidth="1"/>
    <col min="11017" max="11017" width="6" style="76" customWidth="1"/>
    <col min="11018" max="11018" width="3.36328125" style="76" customWidth="1"/>
    <col min="11019" max="11020" width="7.08984375" style="76" customWidth="1"/>
    <col min="11021" max="11021" width="4.08984375" style="76" customWidth="1"/>
    <col min="11022" max="11022" width="6.26953125" style="76" customWidth="1"/>
    <col min="11023" max="11023" width="3.90625" style="76" customWidth="1"/>
    <col min="11024" max="11024" width="6.26953125" style="76" customWidth="1"/>
    <col min="11025" max="11264" width="8.7265625" style="76"/>
    <col min="11265" max="11265" width="3.6328125" style="76" customWidth="1"/>
    <col min="11266" max="11266" width="4.6328125" style="76" customWidth="1"/>
    <col min="11267" max="11267" width="8.6328125" style="76" customWidth="1"/>
    <col min="11268" max="11268" width="3.6328125" style="76" customWidth="1"/>
    <col min="11269" max="11269" width="4.6328125" style="76" customWidth="1"/>
    <col min="11270" max="11270" width="8.6328125" style="76" customWidth="1"/>
    <col min="11271" max="11271" width="4" style="76" customWidth="1"/>
    <col min="11272" max="11272" width="5.453125" style="76" customWidth="1"/>
    <col min="11273" max="11273" width="6" style="76" customWidth="1"/>
    <col min="11274" max="11274" width="3.36328125" style="76" customWidth="1"/>
    <col min="11275" max="11276" width="7.08984375" style="76" customWidth="1"/>
    <col min="11277" max="11277" width="4.08984375" style="76" customWidth="1"/>
    <col min="11278" max="11278" width="6.26953125" style="76" customWidth="1"/>
    <col min="11279" max="11279" width="3.90625" style="76" customWidth="1"/>
    <col min="11280" max="11280" width="6.26953125" style="76" customWidth="1"/>
    <col min="11281" max="11520" width="8.7265625" style="76"/>
    <col min="11521" max="11521" width="3.6328125" style="76" customWidth="1"/>
    <col min="11522" max="11522" width="4.6328125" style="76" customWidth="1"/>
    <col min="11523" max="11523" width="8.6328125" style="76" customWidth="1"/>
    <col min="11524" max="11524" width="3.6328125" style="76" customWidth="1"/>
    <col min="11525" max="11525" width="4.6328125" style="76" customWidth="1"/>
    <col min="11526" max="11526" width="8.6328125" style="76" customWidth="1"/>
    <col min="11527" max="11527" width="4" style="76" customWidth="1"/>
    <col min="11528" max="11528" width="5.453125" style="76" customWidth="1"/>
    <col min="11529" max="11529" width="6" style="76" customWidth="1"/>
    <col min="11530" max="11530" width="3.36328125" style="76" customWidth="1"/>
    <col min="11531" max="11532" width="7.08984375" style="76" customWidth="1"/>
    <col min="11533" max="11533" width="4.08984375" style="76" customWidth="1"/>
    <col min="11534" max="11534" width="6.26953125" style="76" customWidth="1"/>
    <col min="11535" max="11535" width="3.90625" style="76" customWidth="1"/>
    <col min="11536" max="11536" width="6.26953125" style="76" customWidth="1"/>
    <col min="11537" max="11776" width="8.7265625" style="76"/>
    <col min="11777" max="11777" width="3.6328125" style="76" customWidth="1"/>
    <col min="11778" max="11778" width="4.6328125" style="76" customWidth="1"/>
    <col min="11779" max="11779" width="8.6328125" style="76" customWidth="1"/>
    <col min="11780" max="11780" width="3.6328125" style="76" customWidth="1"/>
    <col min="11781" max="11781" width="4.6328125" style="76" customWidth="1"/>
    <col min="11782" max="11782" width="8.6328125" style="76" customWidth="1"/>
    <col min="11783" max="11783" width="4" style="76" customWidth="1"/>
    <col min="11784" max="11784" width="5.453125" style="76" customWidth="1"/>
    <col min="11785" max="11785" width="6" style="76" customWidth="1"/>
    <col min="11786" max="11786" width="3.36328125" style="76" customWidth="1"/>
    <col min="11787" max="11788" width="7.08984375" style="76" customWidth="1"/>
    <col min="11789" max="11789" width="4.08984375" style="76" customWidth="1"/>
    <col min="11790" max="11790" width="6.26953125" style="76" customWidth="1"/>
    <col min="11791" max="11791" width="3.90625" style="76" customWidth="1"/>
    <col min="11792" max="11792" width="6.26953125" style="76" customWidth="1"/>
    <col min="11793" max="12032" width="8.7265625" style="76"/>
    <col min="12033" max="12033" width="3.6328125" style="76" customWidth="1"/>
    <col min="12034" max="12034" width="4.6328125" style="76" customWidth="1"/>
    <col min="12035" max="12035" width="8.6328125" style="76" customWidth="1"/>
    <col min="12036" max="12036" width="3.6328125" style="76" customWidth="1"/>
    <col min="12037" max="12037" width="4.6328125" style="76" customWidth="1"/>
    <col min="12038" max="12038" width="8.6328125" style="76" customWidth="1"/>
    <col min="12039" max="12039" width="4" style="76" customWidth="1"/>
    <col min="12040" max="12040" width="5.453125" style="76" customWidth="1"/>
    <col min="12041" max="12041" width="6" style="76" customWidth="1"/>
    <col min="12042" max="12042" width="3.36328125" style="76" customWidth="1"/>
    <col min="12043" max="12044" width="7.08984375" style="76" customWidth="1"/>
    <col min="12045" max="12045" width="4.08984375" style="76" customWidth="1"/>
    <col min="12046" max="12046" width="6.26953125" style="76" customWidth="1"/>
    <col min="12047" max="12047" width="3.90625" style="76" customWidth="1"/>
    <col min="12048" max="12048" width="6.26953125" style="76" customWidth="1"/>
    <col min="12049" max="12288" width="8.7265625" style="76"/>
    <col min="12289" max="12289" width="3.6328125" style="76" customWidth="1"/>
    <col min="12290" max="12290" width="4.6328125" style="76" customWidth="1"/>
    <col min="12291" max="12291" width="8.6328125" style="76" customWidth="1"/>
    <col min="12292" max="12292" width="3.6328125" style="76" customWidth="1"/>
    <col min="12293" max="12293" width="4.6328125" style="76" customWidth="1"/>
    <col min="12294" max="12294" width="8.6328125" style="76" customWidth="1"/>
    <col min="12295" max="12295" width="4" style="76" customWidth="1"/>
    <col min="12296" max="12296" width="5.453125" style="76" customWidth="1"/>
    <col min="12297" max="12297" width="6" style="76" customWidth="1"/>
    <col min="12298" max="12298" width="3.36328125" style="76" customWidth="1"/>
    <col min="12299" max="12300" width="7.08984375" style="76" customWidth="1"/>
    <col min="12301" max="12301" width="4.08984375" style="76" customWidth="1"/>
    <col min="12302" max="12302" width="6.26953125" style="76" customWidth="1"/>
    <col min="12303" max="12303" width="3.90625" style="76" customWidth="1"/>
    <col min="12304" max="12304" width="6.26953125" style="76" customWidth="1"/>
    <col min="12305" max="12544" width="8.7265625" style="76"/>
    <col min="12545" max="12545" width="3.6328125" style="76" customWidth="1"/>
    <col min="12546" max="12546" width="4.6328125" style="76" customWidth="1"/>
    <col min="12547" max="12547" width="8.6328125" style="76" customWidth="1"/>
    <col min="12548" max="12548" width="3.6328125" style="76" customWidth="1"/>
    <col min="12549" max="12549" width="4.6328125" style="76" customWidth="1"/>
    <col min="12550" max="12550" width="8.6328125" style="76" customWidth="1"/>
    <col min="12551" max="12551" width="4" style="76" customWidth="1"/>
    <col min="12552" max="12552" width="5.453125" style="76" customWidth="1"/>
    <col min="12553" max="12553" width="6" style="76" customWidth="1"/>
    <col min="12554" max="12554" width="3.36328125" style="76" customWidth="1"/>
    <col min="12555" max="12556" width="7.08984375" style="76" customWidth="1"/>
    <col min="12557" max="12557" width="4.08984375" style="76" customWidth="1"/>
    <col min="12558" max="12558" width="6.26953125" style="76" customWidth="1"/>
    <col min="12559" max="12559" width="3.90625" style="76" customWidth="1"/>
    <col min="12560" max="12560" width="6.26953125" style="76" customWidth="1"/>
    <col min="12561" max="12800" width="8.7265625" style="76"/>
    <col min="12801" max="12801" width="3.6328125" style="76" customWidth="1"/>
    <col min="12802" max="12802" width="4.6328125" style="76" customWidth="1"/>
    <col min="12803" max="12803" width="8.6328125" style="76" customWidth="1"/>
    <col min="12804" max="12804" width="3.6328125" style="76" customWidth="1"/>
    <col min="12805" max="12805" width="4.6328125" style="76" customWidth="1"/>
    <col min="12806" max="12806" width="8.6328125" style="76" customWidth="1"/>
    <col min="12807" max="12807" width="4" style="76" customWidth="1"/>
    <col min="12808" max="12808" width="5.453125" style="76" customWidth="1"/>
    <col min="12809" max="12809" width="6" style="76" customWidth="1"/>
    <col min="12810" max="12810" width="3.36328125" style="76" customWidth="1"/>
    <col min="12811" max="12812" width="7.08984375" style="76" customWidth="1"/>
    <col min="12813" max="12813" width="4.08984375" style="76" customWidth="1"/>
    <col min="12814" max="12814" width="6.26953125" style="76" customWidth="1"/>
    <col min="12815" max="12815" width="3.90625" style="76" customWidth="1"/>
    <col min="12816" max="12816" width="6.26953125" style="76" customWidth="1"/>
    <col min="12817" max="13056" width="8.7265625" style="76"/>
    <col min="13057" max="13057" width="3.6328125" style="76" customWidth="1"/>
    <col min="13058" max="13058" width="4.6328125" style="76" customWidth="1"/>
    <col min="13059" max="13059" width="8.6328125" style="76" customWidth="1"/>
    <col min="13060" max="13060" width="3.6328125" style="76" customWidth="1"/>
    <col min="13061" max="13061" width="4.6328125" style="76" customWidth="1"/>
    <col min="13062" max="13062" width="8.6328125" style="76" customWidth="1"/>
    <col min="13063" max="13063" width="4" style="76" customWidth="1"/>
    <col min="13064" max="13064" width="5.453125" style="76" customWidth="1"/>
    <col min="13065" max="13065" width="6" style="76" customWidth="1"/>
    <col min="13066" max="13066" width="3.36328125" style="76" customWidth="1"/>
    <col min="13067" max="13068" width="7.08984375" style="76" customWidth="1"/>
    <col min="13069" max="13069" width="4.08984375" style="76" customWidth="1"/>
    <col min="13070" max="13070" width="6.26953125" style="76" customWidth="1"/>
    <col min="13071" max="13071" width="3.90625" style="76" customWidth="1"/>
    <col min="13072" max="13072" width="6.26953125" style="76" customWidth="1"/>
    <col min="13073" max="13312" width="8.7265625" style="76"/>
    <col min="13313" max="13313" width="3.6328125" style="76" customWidth="1"/>
    <col min="13314" max="13314" width="4.6328125" style="76" customWidth="1"/>
    <col min="13315" max="13315" width="8.6328125" style="76" customWidth="1"/>
    <col min="13316" max="13316" width="3.6328125" style="76" customWidth="1"/>
    <col min="13317" max="13317" width="4.6328125" style="76" customWidth="1"/>
    <col min="13318" max="13318" width="8.6328125" style="76" customWidth="1"/>
    <col min="13319" max="13319" width="4" style="76" customWidth="1"/>
    <col min="13320" max="13320" width="5.453125" style="76" customWidth="1"/>
    <col min="13321" max="13321" width="6" style="76" customWidth="1"/>
    <col min="13322" max="13322" width="3.36328125" style="76" customWidth="1"/>
    <col min="13323" max="13324" width="7.08984375" style="76" customWidth="1"/>
    <col min="13325" max="13325" width="4.08984375" style="76" customWidth="1"/>
    <col min="13326" max="13326" width="6.26953125" style="76" customWidth="1"/>
    <col min="13327" max="13327" width="3.90625" style="76" customWidth="1"/>
    <col min="13328" max="13328" width="6.26953125" style="76" customWidth="1"/>
    <col min="13329" max="13568" width="8.7265625" style="76"/>
    <col min="13569" max="13569" width="3.6328125" style="76" customWidth="1"/>
    <col min="13570" max="13570" width="4.6328125" style="76" customWidth="1"/>
    <col min="13571" max="13571" width="8.6328125" style="76" customWidth="1"/>
    <col min="13572" max="13572" width="3.6328125" style="76" customWidth="1"/>
    <col min="13573" max="13573" width="4.6328125" style="76" customWidth="1"/>
    <col min="13574" max="13574" width="8.6328125" style="76" customWidth="1"/>
    <col min="13575" max="13575" width="4" style="76" customWidth="1"/>
    <col min="13576" max="13576" width="5.453125" style="76" customWidth="1"/>
    <col min="13577" max="13577" width="6" style="76" customWidth="1"/>
    <col min="13578" max="13578" width="3.36328125" style="76" customWidth="1"/>
    <col min="13579" max="13580" width="7.08984375" style="76" customWidth="1"/>
    <col min="13581" max="13581" width="4.08984375" style="76" customWidth="1"/>
    <col min="13582" max="13582" width="6.26953125" style="76" customWidth="1"/>
    <col min="13583" max="13583" width="3.90625" style="76" customWidth="1"/>
    <col min="13584" max="13584" width="6.26953125" style="76" customWidth="1"/>
    <col min="13585" max="13824" width="8.7265625" style="76"/>
    <col min="13825" max="13825" width="3.6328125" style="76" customWidth="1"/>
    <col min="13826" max="13826" width="4.6328125" style="76" customWidth="1"/>
    <col min="13827" max="13827" width="8.6328125" style="76" customWidth="1"/>
    <col min="13828" max="13828" width="3.6328125" style="76" customWidth="1"/>
    <col min="13829" max="13829" width="4.6328125" style="76" customWidth="1"/>
    <col min="13830" max="13830" width="8.6328125" style="76" customWidth="1"/>
    <col min="13831" max="13831" width="4" style="76" customWidth="1"/>
    <col min="13832" max="13832" width="5.453125" style="76" customWidth="1"/>
    <col min="13833" max="13833" width="6" style="76" customWidth="1"/>
    <col min="13834" max="13834" width="3.36328125" style="76" customWidth="1"/>
    <col min="13835" max="13836" width="7.08984375" style="76" customWidth="1"/>
    <col min="13837" max="13837" width="4.08984375" style="76" customWidth="1"/>
    <col min="13838" max="13838" width="6.26953125" style="76" customWidth="1"/>
    <col min="13839" max="13839" width="3.90625" style="76" customWidth="1"/>
    <col min="13840" max="13840" width="6.26953125" style="76" customWidth="1"/>
    <col min="13841" max="14080" width="8.7265625" style="76"/>
    <col min="14081" max="14081" width="3.6328125" style="76" customWidth="1"/>
    <col min="14082" max="14082" width="4.6328125" style="76" customWidth="1"/>
    <col min="14083" max="14083" width="8.6328125" style="76" customWidth="1"/>
    <col min="14084" max="14084" width="3.6328125" style="76" customWidth="1"/>
    <col min="14085" max="14085" width="4.6328125" style="76" customWidth="1"/>
    <col min="14086" max="14086" width="8.6328125" style="76" customWidth="1"/>
    <col min="14087" max="14087" width="4" style="76" customWidth="1"/>
    <col min="14088" max="14088" width="5.453125" style="76" customWidth="1"/>
    <col min="14089" max="14089" width="6" style="76" customWidth="1"/>
    <col min="14090" max="14090" width="3.36328125" style="76" customWidth="1"/>
    <col min="14091" max="14092" width="7.08984375" style="76" customWidth="1"/>
    <col min="14093" max="14093" width="4.08984375" style="76" customWidth="1"/>
    <col min="14094" max="14094" width="6.26953125" style="76" customWidth="1"/>
    <col min="14095" max="14095" width="3.90625" style="76" customWidth="1"/>
    <col min="14096" max="14096" width="6.26953125" style="76" customWidth="1"/>
    <col min="14097" max="14336" width="8.7265625" style="76"/>
    <col min="14337" max="14337" width="3.6328125" style="76" customWidth="1"/>
    <col min="14338" max="14338" width="4.6328125" style="76" customWidth="1"/>
    <col min="14339" max="14339" width="8.6328125" style="76" customWidth="1"/>
    <col min="14340" max="14340" width="3.6328125" style="76" customWidth="1"/>
    <col min="14341" max="14341" width="4.6328125" style="76" customWidth="1"/>
    <col min="14342" max="14342" width="8.6328125" style="76" customWidth="1"/>
    <col min="14343" max="14343" width="4" style="76" customWidth="1"/>
    <col min="14344" max="14344" width="5.453125" style="76" customWidth="1"/>
    <col min="14345" max="14345" width="6" style="76" customWidth="1"/>
    <col min="14346" max="14346" width="3.36328125" style="76" customWidth="1"/>
    <col min="14347" max="14348" width="7.08984375" style="76" customWidth="1"/>
    <col min="14349" max="14349" width="4.08984375" style="76" customWidth="1"/>
    <col min="14350" max="14350" width="6.26953125" style="76" customWidth="1"/>
    <col min="14351" max="14351" width="3.90625" style="76" customWidth="1"/>
    <col min="14352" max="14352" width="6.26953125" style="76" customWidth="1"/>
    <col min="14353" max="14592" width="8.7265625" style="76"/>
    <col min="14593" max="14593" width="3.6328125" style="76" customWidth="1"/>
    <col min="14594" max="14594" width="4.6328125" style="76" customWidth="1"/>
    <col min="14595" max="14595" width="8.6328125" style="76" customWidth="1"/>
    <col min="14596" max="14596" width="3.6328125" style="76" customWidth="1"/>
    <col min="14597" max="14597" width="4.6328125" style="76" customWidth="1"/>
    <col min="14598" max="14598" width="8.6328125" style="76" customWidth="1"/>
    <col min="14599" max="14599" width="4" style="76" customWidth="1"/>
    <col min="14600" max="14600" width="5.453125" style="76" customWidth="1"/>
    <col min="14601" max="14601" width="6" style="76" customWidth="1"/>
    <col min="14602" max="14602" width="3.36328125" style="76" customWidth="1"/>
    <col min="14603" max="14604" width="7.08984375" style="76" customWidth="1"/>
    <col min="14605" max="14605" width="4.08984375" style="76" customWidth="1"/>
    <col min="14606" max="14606" width="6.26953125" style="76" customWidth="1"/>
    <col min="14607" max="14607" width="3.90625" style="76" customWidth="1"/>
    <col min="14608" max="14608" width="6.26953125" style="76" customWidth="1"/>
    <col min="14609" max="14848" width="8.7265625" style="76"/>
    <col min="14849" max="14849" width="3.6328125" style="76" customWidth="1"/>
    <col min="14850" max="14850" width="4.6328125" style="76" customWidth="1"/>
    <col min="14851" max="14851" width="8.6328125" style="76" customWidth="1"/>
    <col min="14852" max="14852" width="3.6328125" style="76" customWidth="1"/>
    <col min="14853" max="14853" width="4.6328125" style="76" customWidth="1"/>
    <col min="14854" max="14854" width="8.6328125" style="76" customWidth="1"/>
    <col min="14855" max="14855" width="4" style="76" customWidth="1"/>
    <col min="14856" max="14856" width="5.453125" style="76" customWidth="1"/>
    <col min="14857" max="14857" width="6" style="76" customWidth="1"/>
    <col min="14858" max="14858" width="3.36328125" style="76" customWidth="1"/>
    <col min="14859" max="14860" width="7.08984375" style="76" customWidth="1"/>
    <col min="14861" max="14861" width="4.08984375" style="76" customWidth="1"/>
    <col min="14862" max="14862" width="6.26953125" style="76" customWidth="1"/>
    <col min="14863" max="14863" width="3.90625" style="76" customWidth="1"/>
    <col min="14864" max="14864" width="6.26953125" style="76" customWidth="1"/>
    <col min="14865" max="15104" width="8.7265625" style="76"/>
    <col min="15105" max="15105" width="3.6328125" style="76" customWidth="1"/>
    <col min="15106" max="15106" width="4.6328125" style="76" customWidth="1"/>
    <col min="15107" max="15107" width="8.6328125" style="76" customWidth="1"/>
    <col min="15108" max="15108" width="3.6328125" style="76" customWidth="1"/>
    <col min="15109" max="15109" width="4.6328125" style="76" customWidth="1"/>
    <col min="15110" max="15110" width="8.6328125" style="76" customWidth="1"/>
    <col min="15111" max="15111" width="4" style="76" customWidth="1"/>
    <col min="15112" max="15112" width="5.453125" style="76" customWidth="1"/>
    <col min="15113" max="15113" width="6" style="76" customWidth="1"/>
    <col min="15114" max="15114" width="3.36328125" style="76" customWidth="1"/>
    <col min="15115" max="15116" width="7.08984375" style="76" customWidth="1"/>
    <col min="15117" max="15117" width="4.08984375" style="76" customWidth="1"/>
    <col min="15118" max="15118" width="6.26953125" style="76" customWidth="1"/>
    <col min="15119" max="15119" width="3.90625" style="76" customWidth="1"/>
    <col min="15120" max="15120" width="6.26953125" style="76" customWidth="1"/>
    <col min="15121" max="15360" width="8.7265625" style="76"/>
    <col min="15361" max="15361" width="3.6328125" style="76" customWidth="1"/>
    <col min="15362" max="15362" width="4.6328125" style="76" customWidth="1"/>
    <col min="15363" max="15363" width="8.6328125" style="76" customWidth="1"/>
    <col min="15364" max="15364" width="3.6328125" style="76" customWidth="1"/>
    <col min="15365" max="15365" width="4.6328125" style="76" customWidth="1"/>
    <col min="15366" max="15366" width="8.6328125" style="76" customWidth="1"/>
    <col min="15367" max="15367" width="4" style="76" customWidth="1"/>
    <col min="15368" max="15368" width="5.453125" style="76" customWidth="1"/>
    <col min="15369" max="15369" width="6" style="76" customWidth="1"/>
    <col min="15370" max="15370" width="3.36328125" style="76" customWidth="1"/>
    <col min="15371" max="15372" width="7.08984375" style="76" customWidth="1"/>
    <col min="15373" max="15373" width="4.08984375" style="76" customWidth="1"/>
    <col min="15374" max="15374" width="6.26953125" style="76" customWidth="1"/>
    <col min="15375" max="15375" width="3.90625" style="76" customWidth="1"/>
    <col min="15376" max="15376" width="6.26953125" style="76" customWidth="1"/>
    <col min="15377" max="15616" width="8.7265625" style="76"/>
    <col min="15617" max="15617" width="3.6328125" style="76" customWidth="1"/>
    <col min="15618" max="15618" width="4.6328125" style="76" customWidth="1"/>
    <col min="15619" max="15619" width="8.6328125" style="76" customWidth="1"/>
    <col min="15620" max="15620" width="3.6328125" style="76" customWidth="1"/>
    <col min="15621" max="15621" width="4.6328125" style="76" customWidth="1"/>
    <col min="15622" max="15622" width="8.6328125" style="76" customWidth="1"/>
    <col min="15623" max="15623" width="4" style="76" customWidth="1"/>
    <col min="15624" max="15624" width="5.453125" style="76" customWidth="1"/>
    <col min="15625" max="15625" width="6" style="76" customWidth="1"/>
    <col min="15626" max="15626" width="3.36328125" style="76" customWidth="1"/>
    <col min="15627" max="15628" width="7.08984375" style="76" customWidth="1"/>
    <col min="15629" max="15629" width="4.08984375" style="76" customWidth="1"/>
    <col min="15630" max="15630" width="6.26953125" style="76" customWidth="1"/>
    <col min="15631" max="15631" width="3.90625" style="76" customWidth="1"/>
    <col min="15632" max="15632" width="6.26953125" style="76" customWidth="1"/>
    <col min="15633" max="15872" width="8.7265625" style="76"/>
    <col min="15873" max="15873" width="3.6328125" style="76" customWidth="1"/>
    <col min="15874" max="15874" width="4.6328125" style="76" customWidth="1"/>
    <col min="15875" max="15875" width="8.6328125" style="76" customWidth="1"/>
    <col min="15876" max="15876" width="3.6328125" style="76" customWidth="1"/>
    <col min="15877" max="15877" width="4.6328125" style="76" customWidth="1"/>
    <col min="15878" max="15878" width="8.6328125" style="76" customWidth="1"/>
    <col min="15879" max="15879" width="4" style="76" customWidth="1"/>
    <col min="15880" max="15880" width="5.453125" style="76" customWidth="1"/>
    <col min="15881" max="15881" width="6" style="76" customWidth="1"/>
    <col min="15882" max="15882" width="3.36328125" style="76" customWidth="1"/>
    <col min="15883" max="15884" width="7.08984375" style="76" customWidth="1"/>
    <col min="15885" max="15885" width="4.08984375" style="76" customWidth="1"/>
    <col min="15886" max="15886" width="6.26953125" style="76" customWidth="1"/>
    <col min="15887" max="15887" width="3.90625" style="76" customWidth="1"/>
    <col min="15888" max="15888" width="6.26953125" style="76" customWidth="1"/>
    <col min="15889" max="16128" width="8.7265625" style="76"/>
    <col min="16129" max="16129" width="3.6328125" style="76" customWidth="1"/>
    <col min="16130" max="16130" width="4.6328125" style="76" customWidth="1"/>
    <col min="16131" max="16131" width="8.6328125" style="76" customWidth="1"/>
    <col min="16132" max="16132" width="3.6328125" style="76" customWidth="1"/>
    <col min="16133" max="16133" width="4.6328125" style="76" customWidth="1"/>
    <col min="16134" max="16134" width="8.6328125" style="76" customWidth="1"/>
    <col min="16135" max="16135" width="4" style="76" customWidth="1"/>
    <col min="16136" max="16136" width="5.453125" style="76" customWidth="1"/>
    <col min="16137" max="16137" width="6" style="76" customWidth="1"/>
    <col min="16138" max="16138" width="3.36328125" style="76" customWidth="1"/>
    <col min="16139" max="16140" width="7.08984375" style="76" customWidth="1"/>
    <col min="16141" max="16141" width="4.08984375" style="76" customWidth="1"/>
    <col min="16142" max="16142" width="6.26953125" style="76" customWidth="1"/>
    <col min="16143" max="16143" width="3.90625" style="76" customWidth="1"/>
    <col min="16144" max="16144" width="6.26953125" style="76" customWidth="1"/>
    <col min="16145" max="16384" width="8.7265625" style="76"/>
  </cols>
  <sheetData>
    <row r="1" spans="1:17" ht="19" x14ac:dyDescent="0.2">
      <c r="A1" s="53" t="s">
        <v>934</v>
      </c>
    </row>
    <row r="2" spans="1:17" ht="12.65" customHeight="1" x14ac:dyDescent="0.2">
      <c r="A2" s="53"/>
    </row>
    <row r="3" spans="1:17" ht="12.65" customHeight="1" x14ac:dyDescent="0.2">
      <c r="A3" s="2059" t="s">
        <v>106</v>
      </c>
      <c r="B3" s="2059"/>
      <c r="C3" s="2059"/>
      <c r="D3" s="2059"/>
      <c r="E3" s="2059"/>
      <c r="F3" s="2059"/>
      <c r="G3" s="2059"/>
      <c r="H3" s="2059"/>
      <c r="K3" s="2060" t="s">
        <v>107</v>
      </c>
      <c r="L3" s="2060"/>
      <c r="M3" s="2060"/>
      <c r="N3" s="2060"/>
      <c r="O3" s="2060"/>
      <c r="P3" s="2060"/>
    </row>
    <row r="4" spans="1:17" ht="12.65" customHeight="1" x14ac:dyDescent="0.2">
      <c r="A4" s="2059"/>
      <c r="B4" s="2059"/>
      <c r="C4" s="2059"/>
      <c r="D4" s="2059"/>
      <c r="E4" s="2059"/>
      <c r="F4" s="2059"/>
      <c r="G4" s="2059"/>
      <c r="H4" s="2059"/>
      <c r="I4" s="55"/>
      <c r="K4" s="2060"/>
      <c r="L4" s="2060"/>
      <c r="M4" s="2060"/>
      <c r="N4" s="2060"/>
      <c r="O4" s="2060"/>
      <c r="P4" s="2060"/>
    </row>
    <row r="5" spans="1:17" ht="12.65" customHeight="1" x14ac:dyDescent="0.2">
      <c r="A5" s="2061" t="s">
        <v>108</v>
      </c>
      <c r="B5" s="2061"/>
      <c r="C5" s="2061"/>
      <c r="D5" s="2061"/>
      <c r="E5" s="2061"/>
      <c r="F5" s="2061"/>
      <c r="G5" s="2061"/>
      <c r="H5" s="2061"/>
      <c r="I5" s="2061"/>
    </row>
    <row r="6" spans="1:17" ht="12.65" customHeight="1" x14ac:dyDescent="0.2">
      <c r="A6" s="56" t="s">
        <v>109</v>
      </c>
      <c r="B6" s="320"/>
      <c r="C6" s="321" t="s">
        <v>110</v>
      </c>
      <c r="D6" s="56" t="s">
        <v>111</v>
      </c>
      <c r="E6" s="320"/>
      <c r="F6" s="321" t="s">
        <v>112</v>
      </c>
      <c r="K6" s="2040"/>
      <c r="L6" s="2041"/>
      <c r="M6" s="2040" t="s">
        <v>222</v>
      </c>
      <c r="N6" s="2041"/>
      <c r="O6" s="2040" t="s">
        <v>935</v>
      </c>
      <c r="P6" s="2041"/>
    </row>
    <row r="7" spans="1:17" ht="12.65" customHeight="1" x14ac:dyDescent="0.2">
      <c r="A7" s="56" t="s">
        <v>113</v>
      </c>
      <c r="B7" s="320"/>
      <c r="C7" s="321" t="s">
        <v>114</v>
      </c>
      <c r="D7" s="56" t="s">
        <v>115</v>
      </c>
      <c r="E7" s="320"/>
      <c r="F7" s="321" t="s">
        <v>116</v>
      </c>
      <c r="K7" s="2040" t="s">
        <v>109</v>
      </c>
      <c r="L7" s="2041"/>
      <c r="M7" s="322" t="s">
        <v>492</v>
      </c>
      <c r="N7" s="323" t="str">
        <f>H18</f>
        <v/>
      </c>
      <c r="O7" s="322" t="s">
        <v>117</v>
      </c>
      <c r="P7" s="323" t="str">
        <f>H20</f>
        <v/>
      </c>
    </row>
    <row r="8" spans="1:17" ht="12.65" customHeight="1" x14ac:dyDescent="0.2">
      <c r="A8" s="56" t="s">
        <v>118</v>
      </c>
      <c r="B8" s="320"/>
      <c r="C8" s="321" t="s">
        <v>119</v>
      </c>
      <c r="D8" s="56" t="s">
        <v>326</v>
      </c>
      <c r="E8" s="320"/>
      <c r="F8" s="321" t="s">
        <v>327</v>
      </c>
      <c r="K8" s="2040" t="s">
        <v>113</v>
      </c>
      <c r="L8" s="2041"/>
      <c r="M8" s="322" t="s">
        <v>328</v>
      </c>
      <c r="N8" s="323" t="str">
        <f>H22</f>
        <v/>
      </c>
      <c r="O8" s="322" t="s">
        <v>329</v>
      </c>
      <c r="P8" s="323" t="str">
        <f>H24</f>
        <v/>
      </c>
      <c r="Q8" s="324"/>
    </row>
    <row r="9" spans="1:17" ht="12.65" customHeight="1" x14ac:dyDescent="0.2">
      <c r="A9" s="56" t="s">
        <v>330</v>
      </c>
      <c r="B9" s="320"/>
      <c r="C9" s="321" t="s">
        <v>331</v>
      </c>
      <c r="D9" s="56" t="s">
        <v>332</v>
      </c>
      <c r="E9" s="320"/>
      <c r="F9" s="321" t="s">
        <v>333</v>
      </c>
      <c r="K9" s="2040" t="s">
        <v>118</v>
      </c>
      <c r="L9" s="2041"/>
      <c r="M9" s="322" t="s">
        <v>334</v>
      </c>
      <c r="N9" s="323" t="str">
        <f>H26</f>
        <v/>
      </c>
      <c r="O9" s="322" t="s">
        <v>335</v>
      </c>
      <c r="P9" s="323" t="str">
        <f>H28</f>
        <v/>
      </c>
      <c r="Q9" s="324"/>
    </row>
    <row r="10" spans="1:17" ht="12.65" customHeight="1" x14ac:dyDescent="0.2">
      <c r="A10" s="56" t="s">
        <v>336</v>
      </c>
      <c r="B10" s="320"/>
      <c r="C10" s="321" t="s">
        <v>337</v>
      </c>
      <c r="D10" s="56" t="s">
        <v>338</v>
      </c>
      <c r="E10" s="320"/>
      <c r="F10" s="321" t="s">
        <v>339</v>
      </c>
      <c r="G10" s="325"/>
      <c r="K10" s="2040" t="s">
        <v>330</v>
      </c>
      <c r="L10" s="2041"/>
      <c r="M10" s="322" t="s">
        <v>340</v>
      </c>
      <c r="N10" s="323" t="str">
        <f>H30</f>
        <v/>
      </c>
      <c r="O10" s="322" t="s">
        <v>341</v>
      </c>
      <c r="P10" s="323" t="str">
        <f>H32</f>
        <v/>
      </c>
      <c r="Q10" s="324"/>
    </row>
    <row r="11" spans="1:17" ht="12.65" customHeight="1" x14ac:dyDescent="0.2">
      <c r="A11" s="56" t="s">
        <v>342</v>
      </c>
      <c r="B11" s="320"/>
      <c r="C11" s="326" t="s">
        <v>343</v>
      </c>
      <c r="D11" s="327"/>
      <c r="E11" s="87"/>
      <c r="F11" s="87"/>
      <c r="G11" s="88"/>
      <c r="K11" s="2040" t="s">
        <v>336</v>
      </c>
      <c r="L11" s="2041"/>
      <c r="M11" s="322" t="s">
        <v>344</v>
      </c>
      <c r="N11" s="323" t="str">
        <f>H34</f>
        <v/>
      </c>
      <c r="O11" s="322" t="s">
        <v>345</v>
      </c>
      <c r="P11" s="323" t="str">
        <f>H36</f>
        <v/>
      </c>
      <c r="Q11" s="324"/>
    </row>
    <row r="12" spans="1:17" ht="12.65" customHeight="1" x14ac:dyDescent="0.2">
      <c r="K12" s="2040" t="s">
        <v>342</v>
      </c>
      <c r="L12" s="2041"/>
      <c r="M12" s="322" t="s">
        <v>346</v>
      </c>
      <c r="N12" s="323" t="str">
        <f>H38</f>
        <v/>
      </c>
      <c r="O12" s="322" t="s">
        <v>347</v>
      </c>
      <c r="P12" s="323" t="str">
        <f>H40</f>
        <v/>
      </c>
      <c r="Q12" s="324"/>
    </row>
    <row r="13" spans="1:17" ht="12.65" customHeight="1" x14ac:dyDescent="0.2">
      <c r="A13" s="2056" t="s">
        <v>936</v>
      </c>
      <c r="B13" s="2056"/>
      <c r="C13" s="2056"/>
      <c r="D13" s="2056"/>
      <c r="E13" s="2056"/>
      <c r="F13" s="2056"/>
      <c r="G13" s="2056"/>
      <c r="H13" s="2056"/>
      <c r="I13" s="2056"/>
      <c r="K13" s="2040" t="s">
        <v>111</v>
      </c>
      <c r="L13" s="2041"/>
      <c r="M13" s="322" t="s">
        <v>348</v>
      </c>
      <c r="N13" s="323" t="str">
        <f>H42</f>
        <v/>
      </c>
      <c r="O13" s="322" t="s">
        <v>349</v>
      </c>
      <c r="P13" s="323" t="str">
        <f>H44</f>
        <v/>
      </c>
      <c r="Q13" s="324"/>
    </row>
    <row r="14" spans="1:17" ht="12.65" customHeight="1" x14ac:dyDescent="0.2">
      <c r="A14" s="2056"/>
      <c r="B14" s="2056"/>
      <c r="C14" s="2056"/>
      <c r="D14" s="2056"/>
      <c r="E14" s="2056"/>
      <c r="F14" s="2056"/>
      <c r="G14" s="2056"/>
      <c r="H14" s="2056"/>
      <c r="I14" s="2056"/>
      <c r="K14" s="2040" t="s">
        <v>115</v>
      </c>
      <c r="L14" s="2041"/>
      <c r="M14" s="322" t="s">
        <v>350</v>
      </c>
      <c r="N14" s="323" t="str">
        <f>H46</f>
        <v/>
      </c>
      <c r="O14" s="322" t="s">
        <v>351</v>
      </c>
      <c r="P14" s="323" t="str">
        <f>H48</f>
        <v/>
      </c>
      <c r="Q14" s="324"/>
    </row>
    <row r="15" spans="1:17" ht="12.65" customHeight="1" x14ac:dyDescent="0.2">
      <c r="A15" s="2056"/>
      <c r="B15" s="2056"/>
      <c r="C15" s="2056"/>
      <c r="D15" s="2056"/>
      <c r="E15" s="2056"/>
      <c r="F15" s="2056"/>
      <c r="G15" s="2056"/>
      <c r="H15" s="2056"/>
      <c r="I15" s="2056"/>
      <c r="K15" s="2040" t="s">
        <v>326</v>
      </c>
      <c r="L15" s="2041"/>
      <c r="M15" s="322" t="s">
        <v>352</v>
      </c>
      <c r="N15" s="323" t="str">
        <f>H50</f>
        <v/>
      </c>
      <c r="O15" s="322" t="s">
        <v>353</v>
      </c>
      <c r="P15" s="323" t="str">
        <f>H52</f>
        <v/>
      </c>
      <c r="Q15" s="324"/>
    </row>
    <row r="16" spans="1:17" ht="12.65" customHeight="1" thickBot="1" x14ac:dyDescent="0.25">
      <c r="A16" s="66" t="s">
        <v>354</v>
      </c>
      <c r="B16" s="88"/>
      <c r="C16" s="88"/>
      <c r="D16" s="88"/>
      <c r="E16" s="88"/>
      <c r="F16" s="88"/>
      <c r="G16" s="88"/>
      <c r="H16" s="88"/>
      <c r="K16" s="2040" t="s">
        <v>332</v>
      </c>
      <c r="L16" s="2041"/>
      <c r="M16" s="322" t="s">
        <v>355</v>
      </c>
      <c r="N16" s="323" t="str">
        <f>H54</f>
        <v/>
      </c>
      <c r="O16" s="322" t="s">
        <v>356</v>
      </c>
      <c r="P16" s="323" t="str">
        <f>H56</f>
        <v/>
      </c>
      <c r="Q16" s="324"/>
    </row>
    <row r="17" spans="1:16" ht="12.65" customHeight="1" thickBot="1" x14ac:dyDescent="0.25">
      <c r="A17" s="2019" t="s">
        <v>109</v>
      </c>
      <c r="B17" s="2022" t="s">
        <v>357</v>
      </c>
      <c r="C17" s="2023"/>
      <c r="D17" s="2023"/>
      <c r="E17" s="2024"/>
      <c r="F17" s="2025" t="s">
        <v>358</v>
      </c>
      <c r="G17" s="2026"/>
      <c r="H17" s="328"/>
      <c r="I17" s="329" t="s">
        <v>590</v>
      </c>
      <c r="K17" s="2057" t="s">
        <v>338</v>
      </c>
      <c r="L17" s="2058"/>
      <c r="M17" s="330" t="s">
        <v>359</v>
      </c>
      <c r="N17" s="331" t="str">
        <f>H58</f>
        <v/>
      </c>
      <c r="O17" s="330" t="s">
        <v>360</v>
      </c>
      <c r="P17" s="331" t="str">
        <f>H60</f>
        <v/>
      </c>
    </row>
    <row r="18" spans="1:16" ht="12.65" customHeight="1" thickTop="1" x14ac:dyDescent="0.2">
      <c r="A18" s="2020"/>
      <c r="B18" s="2027" t="s">
        <v>361</v>
      </c>
      <c r="C18" s="2028"/>
      <c r="D18" s="2028"/>
      <c r="E18" s="2029"/>
      <c r="F18" s="2030" t="s">
        <v>362</v>
      </c>
      <c r="G18" s="2031"/>
      <c r="H18" s="332" t="str">
        <f>IF(B6&lt;&gt;"",ROUNDDOWN(H17/B6,1),"")</f>
        <v/>
      </c>
      <c r="I18" s="333" t="s">
        <v>363</v>
      </c>
      <c r="K18" s="2054" t="s">
        <v>364</v>
      </c>
      <c r="L18" s="2055"/>
      <c r="M18" s="334" t="s">
        <v>493</v>
      </c>
      <c r="N18" s="335" t="str">
        <f>IF((SUM(N7:N17))&lt;&gt;0,SUM(N7:N17),"")</f>
        <v/>
      </c>
      <c r="O18" s="334" t="s">
        <v>494</v>
      </c>
      <c r="P18" s="335" t="str">
        <f>IF((SUM(P7:P17))&lt;&gt;0,SUM(P7:P17),"")</f>
        <v/>
      </c>
    </row>
    <row r="19" spans="1:16" ht="12.65" customHeight="1" x14ac:dyDescent="0.2">
      <c r="A19" s="2020"/>
      <c r="B19" s="2027" t="s">
        <v>937</v>
      </c>
      <c r="C19" s="2028"/>
      <c r="D19" s="2028"/>
      <c r="E19" s="2029"/>
      <c r="F19" s="2030" t="s">
        <v>365</v>
      </c>
      <c r="G19" s="2031"/>
      <c r="H19" s="320"/>
      <c r="I19" s="333" t="s">
        <v>590</v>
      </c>
    </row>
    <row r="20" spans="1:16" ht="12.65" customHeight="1" thickBot="1" x14ac:dyDescent="0.25">
      <c r="A20" s="2021"/>
      <c r="B20" s="2034" t="s">
        <v>361</v>
      </c>
      <c r="C20" s="2035"/>
      <c r="D20" s="2035"/>
      <c r="E20" s="2036"/>
      <c r="F20" s="2032" t="s">
        <v>366</v>
      </c>
      <c r="G20" s="2033"/>
      <c r="H20" s="332" t="str">
        <f>IF(B6&lt;&gt;"",ROUNDDOWN(H19/B6,1),"")</f>
        <v/>
      </c>
      <c r="I20" s="336" t="s">
        <v>367</v>
      </c>
      <c r="M20" s="2039" t="s">
        <v>368</v>
      </c>
      <c r="N20" s="2039"/>
      <c r="O20" s="2039" t="s">
        <v>369</v>
      </c>
      <c r="P20" s="2039"/>
    </row>
    <row r="21" spans="1:16" ht="12.65" customHeight="1" thickBot="1" x14ac:dyDescent="0.25">
      <c r="A21" s="2019" t="s">
        <v>113</v>
      </c>
      <c r="B21" s="2022" t="s">
        <v>357</v>
      </c>
      <c r="C21" s="2023"/>
      <c r="D21" s="2023"/>
      <c r="E21" s="2024"/>
      <c r="F21" s="2025" t="s">
        <v>370</v>
      </c>
      <c r="G21" s="2026"/>
      <c r="H21" s="328"/>
      <c r="I21" s="329" t="s">
        <v>590</v>
      </c>
    </row>
    <row r="22" spans="1:16" ht="12.65" customHeight="1" thickTop="1" thickBot="1" x14ac:dyDescent="0.25">
      <c r="A22" s="2020"/>
      <c r="B22" s="2027" t="s">
        <v>361</v>
      </c>
      <c r="C22" s="2028"/>
      <c r="D22" s="2028"/>
      <c r="E22" s="2029"/>
      <c r="F22" s="2030" t="s">
        <v>371</v>
      </c>
      <c r="G22" s="2031"/>
      <c r="H22" s="332" t="str">
        <f>IF(B7&lt;&gt;"",ROUNDDOWN(H21/B7,1),"")</f>
        <v/>
      </c>
      <c r="I22" s="333" t="s">
        <v>372</v>
      </c>
      <c r="K22" s="2040" t="s">
        <v>373</v>
      </c>
      <c r="L22" s="2041"/>
      <c r="M22" s="76" t="s">
        <v>374</v>
      </c>
      <c r="N22" s="337" t="str">
        <f>IF(SUM(N7:N17)&lt;&gt;0,ROUNDDOWN(AVERAGE(N7:N17),1),"")</f>
        <v/>
      </c>
      <c r="O22" s="76" t="s">
        <v>375</v>
      </c>
      <c r="P22" s="337" t="str">
        <f>IF(SUM(P7:P17)&lt;&gt;0,ROUNDDOWN(AVERAGE(P7:P17),1),"")</f>
        <v/>
      </c>
    </row>
    <row r="23" spans="1:16" ht="12.65" customHeight="1" thickTop="1" x14ac:dyDescent="0.2">
      <c r="A23" s="2020"/>
      <c r="B23" s="2027" t="s">
        <v>937</v>
      </c>
      <c r="C23" s="2028"/>
      <c r="D23" s="2028"/>
      <c r="E23" s="2029"/>
      <c r="F23" s="2030" t="s">
        <v>376</v>
      </c>
      <c r="G23" s="2031"/>
      <c r="H23" s="320"/>
      <c r="I23" s="333" t="s">
        <v>590</v>
      </c>
      <c r="K23" s="78" t="s">
        <v>377</v>
      </c>
      <c r="L23" s="78"/>
      <c r="M23" s="79"/>
      <c r="N23" s="80"/>
      <c r="O23" s="80"/>
      <c r="P23" s="80"/>
    </row>
    <row r="24" spans="1:16" ht="12.65" customHeight="1" thickBot="1" x14ac:dyDescent="0.25">
      <c r="A24" s="2021"/>
      <c r="B24" s="2034" t="s">
        <v>361</v>
      </c>
      <c r="C24" s="2035"/>
      <c r="D24" s="2035"/>
      <c r="E24" s="2036"/>
      <c r="F24" s="2032" t="s">
        <v>378</v>
      </c>
      <c r="G24" s="2033"/>
      <c r="H24" s="332" t="str">
        <f>IF(B7&lt;&gt;"",ROUNDDOWN(H23/B7,1),"")</f>
        <v/>
      </c>
      <c r="I24" s="336" t="s">
        <v>379</v>
      </c>
      <c r="M24" s="338"/>
    </row>
    <row r="25" spans="1:16" ht="12.65" customHeight="1" thickBot="1" x14ac:dyDescent="0.25">
      <c r="A25" s="2019" t="s">
        <v>118</v>
      </c>
      <c r="B25" s="2022" t="s">
        <v>357</v>
      </c>
      <c r="C25" s="2023"/>
      <c r="D25" s="2023"/>
      <c r="E25" s="2024"/>
      <c r="F25" s="2025" t="s">
        <v>380</v>
      </c>
      <c r="G25" s="2026"/>
      <c r="H25" s="328"/>
      <c r="I25" s="329" t="s">
        <v>590</v>
      </c>
    </row>
    <row r="26" spans="1:16" ht="12.65" customHeight="1" thickTop="1" thickBot="1" x14ac:dyDescent="0.25">
      <c r="A26" s="2020"/>
      <c r="B26" s="2027" t="s">
        <v>361</v>
      </c>
      <c r="C26" s="2028"/>
      <c r="D26" s="2028"/>
      <c r="E26" s="2029"/>
      <c r="F26" s="2030" t="s">
        <v>381</v>
      </c>
      <c r="G26" s="2031"/>
      <c r="H26" s="332" t="str">
        <f>IF(B8&lt;&gt;"",ROUNDDOWN(H25/B8,1),"")</f>
        <v/>
      </c>
      <c r="I26" s="333" t="s">
        <v>382</v>
      </c>
      <c r="K26" s="82" t="s">
        <v>495</v>
      </c>
      <c r="L26" s="337" t="str">
        <f>P22</f>
        <v/>
      </c>
      <c r="M26" s="338" t="s">
        <v>212</v>
      </c>
    </row>
    <row r="27" spans="1:16" ht="12.65" customHeight="1" thickTop="1" thickBot="1" x14ac:dyDescent="0.25">
      <c r="A27" s="2020"/>
      <c r="B27" s="2027" t="s">
        <v>937</v>
      </c>
      <c r="C27" s="2028"/>
      <c r="D27" s="2028"/>
      <c r="E27" s="2029"/>
      <c r="F27" s="2030" t="s">
        <v>383</v>
      </c>
      <c r="G27" s="2031"/>
      <c r="H27" s="320"/>
      <c r="I27" s="333" t="s">
        <v>590</v>
      </c>
      <c r="N27" s="82" t="s">
        <v>384</v>
      </c>
      <c r="O27" s="83" t="str">
        <f>IF(L26&lt;&gt;"",ROUNDDOWN(((L26/L28)*100),0),"")</f>
        <v/>
      </c>
      <c r="P27" s="76" t="s">
        <v>385</v>
      </c>
    </row>
    <row r="28" spans="1:16" ht="12.65" customHeight="1" thickTop="1" thickBot="1" x14ac:dyDescent="0.25">
      <c r="A28" s="2021"/>
      <c r="B28" s="2034" t="s">
        <v>361</v>
      </c>
      <c r="C28" s="2035"/>
      <c r="D28" s="2035"/>
      <c r="E28" s="2036"/>
      <c r="F28" s="2032" t="s">
        <v>386</v>
      </c>
      <c r="G28" s="2033"/>
      <c r="H28" s="332" t="str">
        <f>IF(B8&lt;&gt;"",ROUNDDOWN(H27/B8,1),"")</f>
        <v/>
      </c>
      <c r="I28" s="336" t="s">
        <v>387</v>
      </c>
      <c r="K28" s="82" t="s">
        <v>496</v>
      </c>
      <c r="L28" s="337" t="str">
        <f>N22</f>
        <v/>
      </c>
      <c r="M28" s="76" t="s">
        <v>212</v>
      </c>
    </row>
    <row r="29" spans="1:16" ht="12.65" customHeight="1" x14ac:dyDescent="0.2">
      <c r="A29" s="2019" t="s">
        <v>330</v>
      </c>
      <c r="B29" s="2022" t="s">
        <v>357</v>
      </c>
      <c r="C29" s="2023"/>
      <c r="D29" s="2023"/>
      <c r="E29" s="2024"/>
      <c r="F29" s="2025" t="s">
        <v>388</v>
      </c>
      <c r="G29" s="2026"/>
      <c r="H29" s="328"/>
      <c r="I29" s="329" t="s">
        <v>590</v>
      </c>
    </row>
    <row r="30" spans="1:16" ht="12.65" customHeight="1" x14ac:dyDescent="0.2">
      <c r="A30" s="2020"/>
      <c r="B30" s="2027" t="s">
        <v>361</v>
      </c>
      <c r="C30" s="2028"/>
      <c r="D30" s="2028"/>
      <c r="E30" s="2029"/>
      <c r="F30" s="2030" t="s">
        <v>389</v>
      </c>
      <c r="G30" s="2031"/>
      <c r="H30" s="332" t="str">
        <f>IF(B9&lt;&gt;"",ROUNDDOWN(H29/B9,1),"")</f>
        <v/>
      </c>
      <c r="I30" s="333" t="s">
        <v>390</v>
      </c>
    </row>
    <row r="31" spans="1:16" ht="12.65" customHeight="1" x14ac:dyDescent="0.2">
      <c r="A31" s="2020"/>
      <c r="B31" s="2027" t="s">
        <v>937</v>
      </c>
      <c r="C31" s="2028"/>
      <c r="D31" s="2028"/>
      <c r="E31" s="2029"/>
      <c r="F31" s="2030" t="s">
        <v>391</v>
      </c>
      <c r="G31" s="2031"/>
      <c r="H31" s="320"/>
      <c r="I31" s="333" t="s">
        <v>590</v>
      </c>
      <c r="K31" s="2038" t="s">
        <v>392</v>
      </c>
      <c r="L31" s="2038"/>
      <c r="M31" s="2038"/>
      <c r="N31" s="2038"/>
      <c r="O31" s="2038"/>
      <c r="P31" s="2038"/>
    </row>
    <row r="32" spans="1:16" ht="12.65" customHeight="1" thickBot="1" x14ac:dyDescent="0.25">
      <c r="A32" s="2021"/>
      <c r="B32" s="2034" t="s">
        <v>361</v>
      </c>
      <c r="C32" s="2035"/>
      <c r="D32" s="2035"/>
      <c r="E32" s="2036"/>
      <c r="F32" s="2032" t="s">
        <v>393</v>
      </c>
      <c r="G32" s="2033"/>
      <c r="H32" s="332" t="str">
        <f>IF(B9&lt;&gt;"",ROUNDDOWN(H31/B9,1),"")</f>
        <v/>
      </c>
      <c r="I32" s="336" t="s">
        <v>394</v>
      </c>
      <c r="K32" s="2038"/>
      <c r="L32" s="2038"/>
      <c r="M32" s="2038"/>
      <c r="N32" s="2038"/>
      <c r="O32" s="2038"/>
      <c r="P32" s="2038"/>
    </row>
    <row r="33" spans="1:19" ht="12.65" customHeight="1" x14ac:dyDescent="0.2">
      <c r="A33" s="2019" t="s">
        <v>336</v>
      </c>
      <c r="B33" s="2022" t="s">
        <v>357</v>
      </c>
      <c r="C33" s="2023"/>
      <c r="D33" s="2023"/>
      <c r="E33" s="2024"/>
      <c r="F33" s="2025" t="s">
        <v>395</v>
      </c>
      <c r="G33" s="2026"/>
      <c r="H33" s="328"/>
      <c r="I33" s="329" t="s">
        <v>590</v>
      </c>
      <c r="K33" s="2040" t="s">
        <v>396</v>
      </c>
      <c r="L33" s="2041"/>
      <c r="M33" s="2040" t="s">
        <v>397</v>
      </c>
      <c r="N33" s="2042"/>
      <c r="O33" s="2042"/>
      <c r="P33" s="2041"/>
    </row>
    <row r="34" spans="1:19" ht="12.65" customHeight="1" x14ac:dyDescent="0.2">
      <c r="A34" s="2020"/>
      <c r="B34" s="2027" t="s">
        <v>361</v>
      </c>
      <c r="C34" s="2028"/>
      <c r="D34" s="2028"/>
      <c r="E34" s="2029"/>
      <c r="F34" s="2030" t="s">
        <v>398</v>
      </c>
      <c r="G34" s="2031"/>
      <c r="H34" s="332" t="str">
        <f>IF(B10&lt;&gt;"",ROUNDDOWN(H33/B10,1),"")</f>
        <v/>
      </c>
      <c r="I34" s="333" t="s">
        <v>399</v>
      </c>
      <c r="K34" s="2043" t="s">
        <v>938</v>
      </c>
      <c r="L34" s="2044"/>
      <c r="M34" s="2045" t="s">
        <v>939</v>
      </c>
      <c r="N34" s="2046"/>
      <c r="O34" s="2046"/>
      <c r="P34" s="2047"/>
    </row>
    <row r="35" spans="1:19" ht="12.65" customHeight="1" x14ac:dyDescent="0.2">
      <c r="A35" s="2020"/>
      <c r="B35" s="2027" t="s">
        <v>937</v>
      </c>
      <c r="C35" s="2028"/>
      <c r="D35" s="2028"/>
      <c r="E35" s="2029"/>
      <c r="F35" s="2030" t="s">
        <v>400</v>
      </c>
      <c r="G35" s="2031"/>
      <c r="H35" s="320"/>
      <c r="I35" s="333" t="s">
        <v>590</v>
      </c>
      <c r="K35" s="2044"/>
      <c r="L35" s="2044"/>
      <c r="M35" s="2048"/>
      <c r="N35" s="2049"/>
      <c r="O35" s="2049"/>
      <c r="P35" s="2050"/>
    </row>
    <row r="36" spans="1:19" ht="12.65" customHeight="1" thickBot="1" x14ac:dyDescent="0.25">
      <c r="A36" s="2021"/>
      <c r="B36" s="2034" t="s">
        <v>361</v>
      </c>
      <c r="C36" s="2035"/>
      <c r="D36" s="2035"/>
      <c r="E36" s="2036"/>
      <c r="F36" s="2032" t="s">
        <v>401</v>
      </c>
      <c r="G36" s="2033"/>
      <c r="H36" s="332" t="str">
        <f>IF(B10&lt;&gt;"",ROUNDDOWN(H35/B10,1),"")</f>
        <v/>
      </c>
      <c r="I36" s="336" t="s">
        <v>402</v>
      </c>
      <c r="K36" s="2044"/>
      <c r="L36" s="2044"/>
      <c r="M36" s="2051"/>
      <c r="N36" s="2052"/>
      <c r="O36" s="2052"/>
      <c r="P36" s="2053"/>
    </row>
    <row r="37" spans="1:19" ht="12.65" customHeight="1" x14ac:dyDescent="0.2">
      <c r="A37" s="2019" t="s">
        <v>342</v>
      </c>
      <c r="B37" s="2022" t="s">
        <v>357</v>
      </c>
      <c r="C37" s="2023"/>
      <c r="D37" s="2023"/>
      <c r="E37" s="2024"/>
      <c r="F37" s="2025" t="s">
        <v>403</v>
      </c>
      <c r="G37" s="2026"/>
      <c r="H37" s="328"/>
      <c r="I37" s="329" t="s">
        <v>590</v>
      </c>
    </row>
    <row r="38" spans="1:19" ht="12.65" customHeight="1" x14ac:dyDescent="0.2">
      <c r="A38" s="2020"/>
      <c r="B38" s="2027" t="s">
        <v>361</v>
      </c>
      <c r="C38" s="2028"/>
      <c r="D38" s="2028"/>
      <c r="E38" s="2029"/>
      <c r="F38" s="2030" t="s">
        <v>404</v>
      </c>
      <c r="G38" s="2031"/>
      <c r="H38" s="332" t="str">
        <f>IF(B11&lt;&gt;"",ROUNDDOWN(H37/B11,1),"")</f>
        <v/>
      </c>
      <c r="I38" s="333" t="s">
        <v>405</v>
      </c>
    </row>
    <row r="39" spans="1:19" ht="12.65" customHeight="1" x14ac:dyDescent="0.2">
      <c r="A39" s="2020"/>
      <c r="B39" s="2027" t="s">
        <v>937</v>
      </c>
      <c r="C39" s="2028"/>
      <c r="D39" s="2028"/>
      <c r="E39" s="2029"/>
      <c r="F39" s="2030" t="s">
        <v>406</v>
      </c>
      <c r="G39" s="2031"/>
      <c r="H39" s="320"/>
      <c r="I39" s="333" t="s">
        <v>590</v>
      </c>
    </row>
    <row r="40" spans="1:19" ht="12.65" customHeight="1" thickBot="1" x14ac:dyDescent="0.25">
      <c r="A40" s="2021"/>
      <c r="B40" s="2034" t="s">
        <v>361</v>
      </c>
      <c r="C40" s="2035"/>
      <c r="D40" s="2035"/>
      <c r="E40" s="2036"/>
      <c r="F40" s="2032" t="s">
        <v>407</v>
      </c>
      <c r="G40" s="2033"/>
      <c r="H40" s="332" t="str">
        <f>IF(B11&lt;&gt;"",ROUNDDOWN(H39/B11,1),"")</f>
        <v/>
      </c>
      <c r="I40" s="336" t="s">
        <v>408</v>
      </c>
    </row>
    <row r="41" spans="1:19" ht="12.65" customHeight="1" x14ac:dyDescent="0.2">
      <c r="A41" s="2019" t="s">
        <v>111</v>
      </c>
      <c r="B41" s="2022" t="s">
        <v>357</v>
      </c>
      <c r="C41" s="2023"/>
      <c r="D41" s="2023"/>
      <c r="E41" s="2024"/>
      <c r="F41" s="2025" t="s">
        <v>409</v>
      </c>
      <c r="G41" s="2026"/>
      <c r="H41" s="328"/>
      <c r="I41" s="329" t="s">
        <v>590</v>
      </c>
    </row>
    <row r="42" spans="1:19" ht="12.65" customHeight="1" x14ac:dyDescent="0.2">
      <c r="A42" s="2020"/>
      <c r="B42" s="2027" t="s">
        <v>361</v>
      </c>
      <c r="C42" s="2028"/>
      <c r="D42" s="2028"/>
      <c r="E42" s="2029"/>
      <c r="F42" s="2030" t="s">
        <v>410</v>
      </c>
      <c r="G42" s="2031"/>
      <c r="H42" s="332" t="str">
        <f>IF(E6&lt;&gt;"",ROUNDDOWN(H41/E6,1),"")</f>
        <v/>
      </c>
      <c r="I42" s="333" t="s">
        <v>411</v>
      </c>
      <c r="R42" s="2037"/>
      <c r="S42" s="2037"/>
    </row>
    <row r="43" spans="1:19" ht="12.65" customHeight="1" x14ac:dyDescent="0.2">
      <c r="A43" s="2020"/>
      <c r="B43" s="2027" t="s">
        <v>937</v>
      </c>
      <c r="C43" s="2028"/>
      <c r="D43" s="2028"/>
      <c r="E43" s="2029"/>
      <c r="F43" s="2030" t="s">
        <v>412</v>
      </c>
      <c r="G43" s="2031"/>
      <c r="H43" s="320"/>
      <c r="I43" s="333" t="s">
        <v>590</v>
      </c>
      <c r="R43" s="2037"/>
      <c r="S43" s="2037"/>
    </row>
    <row r="44" spans="1:19" ht="12.65" customHeight="1" thickBot="1" x14ac:dyDescent="0.25">
      <c r="A44" s="2021"/>
      <c r="B44" s="2034" t="s">
        <v>361</v>
      </c>
      <c r="C44" s="2035"/>
      <c r="D44" s="2035"/>
      <c r="E44" s="2036"/>
      <c r="F44" s="2032" t="s">
        <v>413</v>
      </c>
      <c r="G44" s="2033"/>
      <c r="H44" s="332" t="str">
        <f>IF(E6&lt;&gt;"",ROUNDDOWN(H43/E6,1),"")</f>
        <v/>
      </c>
      <c r="I44" s="336" t="s">
        <v>414</v>
      </c>
      <c r="R44" s="2037"/>
      <c r="S44" s="2037"/>
    </row>
    <row r="45" spans="1:19" ht="12.65" customHeight="1" x14ac:dyDescent="0.2">
      <c r="A45" s="2019" t="s">
        <v>115</v>
      </c>
      <c r="B45" s="2022" t="s">
        <v>357</v>
      </c>
      <c r="C45" s="2023"/>
      <c r="D45" s="2023"/>
      <c r="E45" s="2024"/>
      <c r="F45" s="2025" t="s">
        <v>415</v>
      </c>
      <c r="G45" s="2026"/>
      <c r="H45" s="328"/>
      <c r="I45" s="329" t="s">
        <v>590</v>
      </c>
      <c r="R45" s="2037"/>
      <c r="S45" s="2037"/>
    </row>
    <row r="46" spans="1:19" ht="12.65" customHeight="1" x14ac:dyDescent="0.2">
      <c r="A46" s="2020"/>
      <c r="B46" s="2027" t="s">
        <v>361</v>
      </c>
      <c r="C46" s="2028"/>
      <c r="D46" s="2028"/>
      <c r="E46" s="2029"/>
      <c r="F46" s="2030" t="s">
        <v>416</v>
      </c>
      <c r="G46" s="2031"/>
      <c r="H46" s="332" t="str">
        <f>IF(E7&lt;&gt;"",ROUNDDOWN(H45/E7,1),"")</f>
        <v/>
      </c>
      <c r="I46" s="333" t="s">
        <v>417</v>
      </c>
      <c r="R46" s="2037"/>
      <c r="S46" s="2037"/>
    </row>
    <row r="47" spans="1:19" ht="12.65" customHeight="1" x14ac:dyDescent="0.2">
      <c r="A47" s="2020"/>
      <c r="B47" s="2027" t="s">
        <v>937</v>
      </c>
      <c r="C47" s="2028"/>
      <c r="D47" s="2028"/>
      <c r="E47" s="2029"/>
      <c r="F47" s="2030" t="s">
        <v>418</v>
      </c>
      <c r="G47" s="2031"/>
      <c r="H47" s="320"/>
      <c r="I47" s="333" t="s">
        <v>590</v>
      </c>
      <c r="R47" s="2037"/>
      <c r="S47" s="2037"/>
    </row>
    <row r="48" spans="1:19" ht="12.65" customHeight="1" thickBot="1" x14ac:dyDescent="0.25">
      <c r="A48" s="2021"/>
      <c r="B48" s="2034" t="s">
        <v>361</v>
      </c>
      <c r="C48" s="2035"/>
      <c r="D48" s="2035"/>
      <c r="E48" s="2036"/>
      <c r="F48" s="2032" t="s">
        <v>419</v>
      </c>
      <c r="G48" s="2033"/>
      <c r="H48" s="332" t="str">
        <f>IF(E7&lt;&gt;"",ROUNDDOWN(H47/E7,1),"")</f>
        <v/>
      </c>
      <c r="I48" s="336" t="s">
        <v>420</v>
      </c>
    </row>
    <row r="49" spans="1:14" ht="12.65" customHeight="1" x14ac:dyDescent="0.2">
      <c r="A49" s="2019" t="s">
        <v>326</v>
      </c>
      <c r="B49" s="2022" t="s">
        <v>357</v>
      </c>
      <c r="C49" s="2023"/>
      <c r="D49" s="2023"/>
      <c r="E49" s="2024"/>
      <c r="F49" s="2025" t="s">
        <v>421</v>
      </c>
      <c r="G49" s="2026"/>
      <c r="H49" s="328"/>
      <c r="I49" s="329" t="s">
        <v>590</v>
      </c>
    </row>
    <row r="50" spans="1:14" ht="12.65" customHeight="1" x14ac:dyDescent="0.2">
      <c r="A50" s="2020"/>
      <c r="B50" s="2027" t="s">
        <v>361</v>
      </c>
      <c r="C50" s="2028"/>
      <c r="D50" s="2028"/>
      <c r="E50" s="2029"/>
      <c r="F50" s="2030" t="s">
        <v>422</v>
      </c>
      <c r="G50" s="2031"/>
      <c r="H50" s="332" t="str">
        <f>IF(E8&lt;&gt;"",ROUNDDOWN(H49/E8,1),"")</f>
        <v/>
      </c>
      <c r="I50" s="333" t="s">
        <v>423</v>
      </c>
    </row>
    <row r="51" spans="1:14" ht="12.65" customHeight="1" x14ac:dyDescent="0.2">
      <c r="A51" s="2020"/>
      <c r="B51" s="2027" t="s">
        <v>937</v>
      </c>
      <c r="C51" s="2028"/>
      <c r="D51" s="2028"/>
      <c r="E51" s="2029"/>
      <c r="F51" s="2030" t="s">
        <v>424</v>
      </c>
      <c r="G51" s="2031"/>
      <c r="H51" s="320"/>
      <c r="I51" s="333" t="s">
        <v>590</v>
      </c>
    </row>
    <row r="52" spans="1:14" ht="12.65" customHeight="1" thickBot="1" x14ac:dyDescent="0.25">
      <c r="A52" s="2021"/>
      <c r="B52" s="2034" t="s">
        <v>361</v>
      </c>
      <c r="C52" s="2035"/>
      <c r="D52" s="2035"/>
      <c r="E52" s="2036"/>
      <c r="F52" s="2032" t="s">
        <v>425</v>
      </c>
      <c r="G52" s="2033"/>
      <c r="H52" s="332" t="str">
        <f>IF(E8&lt;&gt;"",ROUNDDOWN(H51/E8,1),"")</f>
        <v/>
      </c>
      <c r="I52" s="336" t="s">
        <v>426</v>
      </c>
    </row>
    <row r="53" spans="1:14" ht="12.65" customHeight="1" x14ac:dyDescent="0.2">
      <c r="A53" s="2019" t="s">
        <v>332</v>
      </c>
      <c r="B53" s="2022" t="s">
        <v>357</v>
      </c>
      <c r="C53" s="2023"/>
      <c r="D53" s="2023"/>
      <c r="E53" s="2024"/>
      <c r="F53" s="2025" t="s">
        <v>427</v>
      </c>
      <c r="G53" s="2026"/>
      <c r="H53" s="328"/>
      <c r="I53" s="329" t="s">
        <v>590</v>
      </c>
    </row>
    <row r="54" spans="1:14" ht="12.65" customHeight="1" x14ac:dyDescent="0.2">
      <c r="A54" s="2020"/>
      <c r="B54" s="2027" t="s">
        <v>361</v>
      </c>
      <c r="C54" s="2028"/>
      <c r="D54" s="2028"/>
      <c r="E54" s="2029"/>
      <c r="F54" s="2030" t="s">
        <v>428</v>
      </c>
      <c r="G54" s="2031"/>
      <c r="H54" s="332" t="str">
        <f>IF(E9&lt;&gt;"",ROUNDDOWN(H53/E9,1),"")</f>
        <v/>
      </c>
      <c r="I54" s="333" t="s">
        <v>429</v>
      </c>
      <c r="K54" s="85"/>
      <c r="L54" s="85"/>
    </row>
    <row r="55" spans="1:14" ht="12.65" customHeight="1" x14ac:dyDescent="0.2">
      <c r="A55" s="2020"/>
      <c r="B55" s="2027" t="s">
        <v>937</v>
      </c>
      <c r="C55" s="2028"/>
      <c r="D55" s="2028"/>
      <c r="E55" s="2029"/>
      <c r="F55" s="2030" t="s">
        <v>430</v>
      </c>
      <c r="G55" s="2031"/>
      <c r="H55" s="320"/>
      <c r="I55" s="333" t="s">
        <v>590</v>
      </c>
      <c r="M55" s="85"/>
      <c r="N55" s="85"/>
    </row>
    <row r="56" spans="1:14" ht="12.65" customHeight="1" thickBot="1" x14ac:dyDescent="0.25">
      <c r="A56" s="2021"/>
      <c r="B56" s="2034" t="s">
        <v>361</v>
      </c>
      <c r="C56" s="2035"/>
      <c r="D56" s="2035"/>
      <c r="E56" s="2036"/>
      <c r="F56" s="2032" t="s">
        <v>431</v>
      </c>
      <c r="G56" s="2033"/>
      <c r="H56" s="332" t="str">
        <f>IF(E9&lt;&gt;"",ROUNDDOWN(H55/E9,1),"")</f>
        <v/>
      </c>
      <c r="I56" s="336" t="s">
        <v>432</v>
      </c>
    </row>
    <row r="57" spans="1:14" ht="12.65" customHeight="1" x14ac:dyDescent="0.2">
      <c r="A57" s="2019" t="s">
        <v>338</v>
      </c>
      <c r="B57" s="2022" t="s">
        <v>357</v>
      </c>
      <c r="C57" s="2023"/>
      <c r="D57" s="2023"/>
      <c r="E57" s="2024"/>
      <c r="F57" s="2025" t="s">
        <v>433</v>
      </c>
      <c r="G57" s="2026"/>
      <c r="H57" s="328"/>
      <c r="I57" s="329" t="s">
        <v>590</v>
      </c>
    </row>
    <row r="58" spans="1:14" ht="12.65" customHeight="1" x14ac:dyDescent="0.2">
      <c r="A58" s="2020"/>
      <c r="B58" s="2027" t="s">
        <v>361</v>
      </c>
      <c r="C58" s="2028"/>
      <c r="D58" s="2028"/>
      <c r="E58" s="2029"/>
      <c r="F58" s="2030" t="s">
        <v>434</v>
      </c>
      <c r="G58" s="2031"/>
      <c r="H58" s="332" t="str">
        <f>IF(E10&lt;&gt;"",ROUNDDOWN(H57/E10,1),"")</f>
        <v/>
      </c>
      <c r="I58" s="333" t="s">
        <v>435</v>
      </c>
    </row>
    <row r="59" spans="1:14" ht="12.65" customHeight="1" x14ac:dyDescent="0.2">
      <c r="A59" s="2020"/>
      <c r="B59" s="2027" t="s">
        <v>937</v>
      </c>
      <c r="C59" s="2028"/>
      <c r="D59" s="2028"/>
      <c r="E59" s="2029"/>
      <c r="F59" s="2030" t="s">
        <v>436</v>
      </c>
      <c r="G59" s="2031"/>
      <c r="H59" s="320"/>
      <c r="I59" s="333" t="s">
        <v>590</v>
      </c>
    </row>
    <row r="60" spans="1:14" ht="12.65" customHeight="1" thickBot="1" x14ac:dyDescent="0.25">
      <c r="A60" s="2021"/>
      <c r="B60" s="2034" t="s">
        <v>361</v>
      </c>
      <c r="C60" s="2035"/>
      <c r="D60" s="2035"/>
      <c r="E60" s="2036"/>
      <c r="F60" s="2032" t="s">
        <v>437</v>
      </c>
      <c r="G60" s="2033"/>
      <c r="H60" s="339" t="str">
        <f>IF(E10&lt;&gt;"",ROUNDDOWN(H59/E10,1),"")</f>
        <v/>
      </c>
      <c r="I60" s="336" t="s">
        <v>438</v>
      </c>
    </row>
    <row r="61" spans="1:14" ht="12.65" customHeight="1" x14ac:dyDescent="0.2">
      <c r="B61" s="85"/>
      <c r="C61" s="85"/>
      <c r="D61" s="85"/>
      <c r="E61" s="85"/>
      <c r="F61" s="85"/>
      <c r="G61" s="85"/>
      <c r="H61" s="85"/>
      <c r="I61" s="85"/>
      <c r="J61" s="85"/>
    </row>
  </sheetData>
  <mergeCells count="132">
    <mergeCell ref="K7:L7"/>
    <mergeCell ref="K8:L8"/>
    <mergeCell ref="K9:L9"/>
    <mergeCell ref="K10:L10"/>
    <mergeCell ref="K11:L11"/>
    <mergeCell ref="K12:L12"/>
    <mergeCell ref="A3:H4"/>
    <mergeCell ref="K3:P4"/>
    <mergeCell ref="A5:I5"/>
    <mergeCell ref="K6:L6"/>
    <mergeCell ref="M6:N6"/>
    <mergeCell ref="O6:P6"/>
    <mergeCell ref="A13:I15"/>
    <mergeCell ref="K13:L13"/>
    <mergeCell ref="K14:L14"/>
    <mergeCell ref="K15:L15"/>
    <mergeCell ref="K16:L16"/>
    <mergeCell ref="A17:A20"/>
    <mergeCell ref="B17:E17"/>
    <mergeCell ref="F17:G17"/>
    <mergeCell ref="K17:L17"/>
    <mergeCell ref="B18:E18"/>
    <mergeCell ref="F23:G23"/>
    <mergeCell ref="B24:E24"/>
    <mergeCell ref="F24:G24"/>
    <mergeCell ref="F18:G18"/>
    <mergeCell ref="K18:L18"/>
    <mergeCell ref="B19:E19"/>
    <mergeCell ref="F19:G19"/>
    <mergeCell ref="B20:E20"/>
    <mergeCell ref="F20:G20"/>
    <mergeCell ref="M20:N20"/>
    <mergeCell ref="K33:L33"/>
    <mergeCell ref="M33:P33"/>
    <mergeCell ref="B34:E34"/>
    <mergeCell ref="F34:G34"/>
    <mergeCell ref="F28:G28"/>
    <mergeCell ref="A29:A32"/>
    <mergeCell ref="B29:E29"/>
    <mergeCell ref="F29:G29"/>
    <mergeCell ref="B30:E30"/>
    <mergeCell ref="F30:G30"/>
    <mergeCell ref="B31:E31"/>
    <mergeCell ref="F31:G31"/>
    <mergeCell ref="K34:L36"/>
    <mergeCell ref="M34:P36"/>
    <mergeCell ref="B35:E35"/>
    <mergeCell ref="O20:P20"/>
    <mergeCell ref="A21:A24"/>
    <mergeCell ref="B21:E21"/>
    <mergeCell ref="F21:G21"/>
    <mergeCell ref="B22:E22"/>
    <mergeCell ref="F22:G22"/>
    <mergeCell ref="K22:L22"/>
    <mergeCell ref="B23:E23"/>
    <mergeCell ref="F35:G35"/>
    <mergeCell ref="B36:E36"/>
    <mergeCell ref="F36:G36"/>
    <mergeCell ref="K31:P32"/>
    <mergeCell ref="B32:E32"/>
    <mergeCell ref="F32:G32"/>
    <mergeCell ref="A25:A28"/>
    <mergeCell ref="B25:E25"/>
    <mergeCell ref="F25:G25"/>
    <mergeCell ref="B26:E26"/>
    <mergeCell ref="F26:G26"/>
    <mergeCell ref="B27:E27"/>
    <mergeCell ref="F27:G27"/>
    <mergeCell ref="B28:E28"/>
    <mergeCell ref="A33:A36"/>
    <mergeCell ref="B33:E33"/>
    <mergeCell ref="F33:G33"/>
    <mergeCell ref="A37:A40"/>
    <mergeCell ref="B37:E37"/>
    <mergeCell ref="F37:G37"/>
    <mergeCell ref="B38:E38"/>
    <mergeCell ref="F38:G38"/>
    <mergeCell ref="B39:E39"/>
    <mergeCell ref="F39:G39"/>
    <mergeCell ref="B40:E40"/>
    <mergeCell ref="F40:G40"/>
    <mergeCell ref="F44:G44"/>
    <mergeCell ref="R44:S44"/>
    <mergeCell ref="A45:A48"/>
    <mergeCell ref="B45:E45"/>
    <mergeCell ref="F45:G45"/>
    <mergeCell ref="R45:S45"/>
    <mergeCell ref="B46:E46"/>
    <mergeCell ref="F46:G46"/>
    <mergeCell ref="R46:S46"/>
    <mergeCell ref="B47:E47"/>
    <mergeCell ref="A41:A44"/>
    <mergeCell ref="B41:E41"/>
    <mergeCell ref="F41:G41"/>
    <mergeCell ref="B42:E42"/>
    <mergeCell ref="F42:G42"/>
    <mergeCell ref="R42:S42"/>
    <mergeCell ref="B43:E43"/>
    <mergeCell ref="F43:G43"/>
    <mergeCell ref="R43:S43"/>
    <mergeCell ref="B44:E44"/>
    <mergeCell ref="F47:G47"/>
    <mergeCell ref="R47:S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F60:G60"/>
    <mergeCell ref="B56:E56"/>
    <mergeCell ref="F56:G56"/>
    <mergeCell ref="A57:A60"/>
    <mergeCell ref="B57:E57"/>
    <mergeCell ref="F57:G57"/>
    <mergeCell ref="B58:E58"/>
    <mergeCell ref="F58:G58"/>
    <mergeCell ref="B59:E59"/>
    <mergeCell ref="F59:G59"/>
    <mergeCell ref="B60:E60"/>
  </mergeCells>
  <phoneticPr fontId="5"/>
  <pageMargins left="0.7" right="0.7" top="0.75" bottom="0.75" header="0.3" footer="0.3"/>
  <pageSetup paperSize="9" scale="9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1"/>
  <sheetViews>
    <sheetView view="pageBreakPreview" zoomScaleNormal="100" zoomScaleSheetLayoutView="100" workbookViewId="0">
      <selection activeCell="K38" sqref="K38"/>
    </sheetView>
  </sheetViews>
  <sheetFormatPr defaultRowHeight="11" x14ac:dyDescent="0.2"/>
  <cols>
    <col min="1" max="1" width="3.6328125" style="76" customWidth="1"/>
    <col min="2" max="2" width="5.08984375" style="76" customWidth="1"/>
    <col min="3" max="3" width="8.6328125" style="76" customWidth="1"/>
    <col min="4" max="4" width="3.6328125" style="76" customWidth="1"/>
    <col min="5" max="5" width="5.08984375" style="76" customWidth="1"/>
    <col min="6" max="6" width="8.6328125" style="76" customWidth="1"/>
    <col min="7" max="7" width="4" style="76" customWidth="1"/>
    <col min="8" max="8" width="5.6328125" style="76" customWidth="1"/>
    <col min="9" max="9" width="6" style="76" customWidth="1"/>
    <col min="10" max="10" width="3.36328125" style="76" customWidth="1"/>
    <col min="11" max="12" width="7.08984375" style="76" customWidth="1"/>
    <col min="13" max="13" width="4.08984375" style="76" customWidth="1"/>
    <col min="14" max="14" width="6.26953125" style="76" customWidth="1"/>
    <col min="15" max="15" width="3.90625" style="76" customWidth="1"/>
    <col min="16" max="16" width="6.26953125" style="76" customWidth="1"/>
    <col min="17" max="17" width="2.6328125" style="76" customWidth="1"/>
    <col min="18" max="256" width="8.7265625" style="76"/>
    <col min="257" max="257" width="3.6328125" style="76" customWidth="1"/>
    <col min="258" max="258" width="4.6328125" style="76" customWidth="1"/>
    <col min="259" max="259" width="8.6328125" style="76" customWidth="1"/>
    <col min="260" max="260" width="3.6328125" style="76" customWidth="1"/>
    <col min="261" max="261" width="4.6328125" style="76" customWidth="1"/>
    <col min="262" max="262" width="8.6328125" style="76" customWidth="1"/>
    <col min="263" max="263" width="4" style="76" customWidth="1"/>
    <col min="264" max="264" width="5.453125" style="76" customWidth="1"/>
    <col min="265" max="265" width="6" style="76" customWidth="1"/>
    <col min="266" max="266" width="3.36328125" style="76" customWidth="1"/>
    <col min="267" max="268" width="7.08984375" style="76" customWidth="1"/>
    <col min="269" max="269" width="4.08984375" style="76" customWidth="1"/>
    <col min="270" max="270" width="6.26953125" style="76" customWidth="1"/>
    <col min="271" max="271" width="3.90625" style="76" customWidth="1"/>
    <col min="272" max="272" width="6.26953125" style="76" customWidth="1"/>
    <col min="273" max="512" width="8.7265625" style="76"/>
    <col min="513" max="513" width="3.6328125" style="76" customWidth="1"/>
    <col min="514" max="514" width="4.6328125" style="76" customWidth="1"/>
    <col min="515" max="515" width="8.6328125" style="76" customWidth="1"/>
    <col min="516" max="516" width="3.6328125" style="76" customWidth="1"/>
    <col min="517" max="517" width="4.6328125" style="76" customWidth="1"/>
    <col min="518" max="518" width="8.6328125" style="76" customWidth="1"/>
    <col min="519" max="519" width="4" style="76" customWidth="1"/>
    <col min="520" max="520" width="5.453125" style="76" customWidth="1"/>
    <col min="521" max="521" width="6" style="76" customWidth="1"/>
    <col min="522" max="522" width="3.36328125" style="76" customWidth="1"/>
    <col min="523" max="524" width="7.08984375" style="76" customWidth="1"/>
    <col min="525" max="525" width="4.08984375" style="76" customWidth="1"/>
    <col min="526" max="526" width="6.26953125" style="76" customWidth="1"/>
    <col min="527" max="527" width="3.90625" style="76" customWidth="1"/>
    <col min="528" max="528" width="6.26953125" style="76" customWidth="1"/>
    <col min="529" max="768" width="8.7265625" style="76"/>
    <col min="769" max="769" width="3.6328125" style="76" customWidth="1"/>
    <col min="770" max="770" width="4.6328125" style="76" customWidth="1"/>
    <col min="771" max="771" width="8.6328125" style="76" customWidth="1"/>
    <col min="772" max="772" width="3.6328125" style="76" customWidth="1"/>
    <col min="773" max="773" width="4.6328125" style="76" customWidth="1"/>
    <col min="774" max="774" width="8.6328125" style="76" customWidth="1"/>
    <col min="775" max="775" width="4" style="76" customWidth="1"/>
    <col min="776" max="776" width="5.453125" style="76" customWidth="1"/>
    <col min="777" max="777" width="6" style="76" customWidth="1"/>
    <col min="778" max="778" width="3.36328125" style="76" customWidth="1"/>
    <col min="779" max="780" width="7.08984375" style="76" customWidth="1"/>
    <col min="781" max="781" width="4.08984375" style="76" customWidth="1"/>
    <col min="782" max="782" width="6.26953125" style="76" customWidth="1"/>
    <col min="783" max="783" width="3.90625" style="76" customWidth="1"/>
    <col min="784" max="784" width="6.26953125" style="76" customWidth="1"/>
    <col min="785" max="1024" width="8.7265625" style="76"/>
    <col min="1025" max="1025" width="3.6328125" style="76" customWidth="1"/>
    <col min="1026" max="1026" width="4.6328125" style="76" customWidth="1"/>
    <col min="1027" max="1027" width="8.6328125" style="76" customWidth="1"/>
    <col min="1028" max="1028" width="3.6328125" style="76" customWidth="1"/>
    <col min="1029" max="1029" width="4.6328125" style="76" customWidth="1"/>
    <col min="1030" max="1030" width="8.6328125" style="76" customWidth="1"/>
    <col min="1031" max="1031" width="4" style="76" customWidth="1"/>
    <col min="1032" max="1032" width="5.453125" style="76" customWidth="1"/>
    <col min="1033" max="1033" width="6" style="76" customWidth="1"/>
    <col min="1034" max="1034" width="3.36328125" style="76" customWidth="1"/>
    <col min="1035" max="1036" width="7.08984375" style="76" customWidth="1"/>
    <col min="1037" max="1037" width="4.08984375" style="76" customWidth="1"/>
    <col min="1038" max="1038" width="6.26953125" style="76" customWidth="1"/>
    <col min="1039" max="1039" width="3.90625" style="76" customWidth="1"/>
    <col min="1040" max="1040" width="6.26953125" style="76" customWidth="1"/>
    <col min="1041" max="1280" width="8.7265625" style="76"/>
    <col min="1281" max="1281" width="3.6328125" style="76" customWidth="1"/>
    <col min="1282" max="1282" width="4.6328125" style="76" customWidth="1"/>
    <col min="1283" max="1283" width="8.6328125" style="76" customWidth="1"/>
    <col min="1284" max="1284" width="3.6328125" style="76" customWidth="1"/>
    <col min="1285" max="1285" width="4.6328125" style="76" customWidth="1"/>
    <col min="1286" max="1286" width="8.6328125" style="76" customWidth="1"/>
    <col min="1287" max="1287" width="4" style="76" customWidth="1"/>
    <col min="1288" max="1288" width="5.453125" style="76" customWidth="1"/>
    <col min="1289" max="1289" width="6" style="76" customWidth="1"/>
    <col min="1290" max="1290" width="3.36328125" style="76" customWidth="1"/>
    <col min="1291" max="1292" width="7.08984375" style="76" customWidth="1"/>
    <col min="1293" max="1293" width="4.08984375" style="76" customWidth="1"/>
    <col min="1294" max="1294" width="6.26953125" style="76" customWidth="1"/>
    <col min="1295" max="1295" width="3.90625" style="76" customWidth="1"/>
    <col min="1296" max="1296" width="6.26953125" style="76" customWidth="1"/>
    <col min="1297" max="1536" width="8.7265625" style="76"/>
    <col min="1537" max="1537" width="3.6328125" style="76" customWidth="1"/>
    <col min="1538" max="1538" width="4.6328125" style="76" customWidth="1"/>
    <col min="1539" max="1539" width="8.6328125" style="76" customWidth="1"/>
    <col min="1540" max="1540" width="3.6328125" style="76" customWidth="1"/>
    <col min="1541" max="1541" width="4.6328125" style="76" customWidth="1"/>
    <col min="1542" max="1542" width="8.6328125" style="76" customWidth="1"/>
    <col min="1543" max="1543" width="4" style="76" customWidth="1"/>
    <col min="1544" max="1544" width="5.453125" style="76" customWidth="1"/>
    <col min="1545" max="1545" width="6" style="76" customWidth="1"/>
    <col min="1546" max="1546" width="3.36328125" style="76" customWidth="1"/>
    <col min="1547" max="1548" width="7.08984375" style="76" customWidth="1"/>
    <col min="1549" max="1549" width="4.08984375" style="76" customWidth="1"/>
    <col min="1550" max="1550" width="6.26953125" style="76" customWidth="1"/>
    <col min="1551" max="1551" width="3.90625" style="76" customWidth="1"/>
    <col min="1552" max="1552" width="6.26953125" style="76" customWidth="1"/>
    <col min="1553" max="1792" width="8.7265625" style="76"/>
    <col min="1793" max="1793" width="3.6328125" style="76" customWidth="1"/>
    <col min="1794" max="1794" width="4.6328125" style="76" customWidth="1"/>
    <col min="1795" max="1795" width="8.6328125" style="76" customWidth="1"/>
    <col min="1796" max="1796" width="3.6328125" style="76" customWidth="1"/>
    <col min="1797" max="1797" width="4.6328125" style="76" customWidth="1"/>
    <col min="1798" max="1798" width="8.6328125" style="76" customWidth="1"/>
    <col min="1799" max="1799" width="4" style="76" customWidth="1"/>
    <col min="1800" max="1800" width="5.453125" style="76" customWidth="1"/>
    <col min="1801" max="1801" width="6" style="76" customWidth="1"/>
    <col min="1802" max="1802" width="3.36328125" style="76" customWidth="1"/>
    <col min="1803" max="1804" width="7.08984375" style="76" customWidth="1"/>
    <col min="1805" max="1805" width="4.08984375" style="76" customWidth="1"/>
    <col min="1806" max="1806" width="6.26953125" style="76" customWidth="1"/>
    <col min="1807" max="1807" width="3.90625" style="76" customWidth="1"/>
    <col min="1808" max="1808" width="6.26953125" style="76" customWidth="1"/>
    <col min="1809" max="2048" width="8.7265625" style="76"/>
    <col min="2049" max="2049" width="3.6328125" style="76" customWidth="1"/>
    <col min="2050" max="2050" width="4.6328125" style="76" customWidth="1"/>
    <col min="2051" max="2051" width="8.6328125" style="76" customWidth="1"/>
    <col min="2052" max="2052" width="3.6328125" style="76" customWidth="1"/>
    <col min="2053" max="2053" width="4.6328125" style="76" customWidth="1"/>
    <col min="2054" max="2054" width="8.6328125" style="76" customWidth="1"/>
    <col min="2055" max="2055" width="4" style="76" customWidth="1"/>
    <col min="2056" max="2056" width="5.453125" style="76" customWidth="1"/>
    <col min="2057" max="2057" width="6" style="76" customWidth="1"/>
    <col min="2058" max="2058" width="3.36328125" style="76" customWidth="1"/>
    <col min="2059" max="2060" width="7.08984375" style="76" customWidth="1"/>
    <col min="2061" max="2061" width="4.08984375" style="76" customWidth="1"/>
    <col min="2062" max="2062" width="6.26953125" style="76" customWidth="1"/>
    <col min="2063" max="2063" width="3.90625" style="76" customWidth="1"/>
    <col min="2064" max="2064" width="6.26953125" style="76" customWidth="1"/>
    <col min="2065" max="2304" width="8.7265625" style="76"/>
    <col min="2305" max="2305" width="3.6328125" style="76" customWidth="1"/>
    <col min="2306" max="2306" width="4.6328125" style="76" customWidth="1"/>
    <col min="2307" max="2307" width="8.6328125" style="76" customWidth="1"/>
    <col min="2308" max="2308" width="3.6328125" style="76" customWidth="1"/>
    <col min="2309" max="2309" width="4.6328125" style="76" customWidth="1"/>
    <col min="2310" max="2310" width="8.6328125" style="76" customWidth="1"/>
    <col min="2311" max="2311" width="4" style="76" customWidth="1"/>
    <col min="2312" max="2312" width="5.453125" style="76" customWidth="1"/>
    <col min="2313" max="2313" width="6" style="76" customWidth="1"/>
    <col min="2314" max="2314" width="3.36328125" style="76" customWidth="1"/>
    <col min="2315" max="2316" width="7.08984375" style="76" customWidth="1"/>
    <col min="2317" max="2317" width="4.08984375" style="76" customWidth="1"/>
    <col min="2318" max="2318" width="6.26953125" style="76" customWidth="1"/>
    <col min="2319" max="2319" width="3.90625" style="76" customWidth="1"/>
    <col min="2320" max="2320" width="6.26953125" style="76" customWidth="1"/>
    <col min="2321" max="2560" width="8.7265625" style="76"/>
    <col min="2561" max="2561" width="3.6328125" style="76" customWidth="1"/>
    <col min="2562" max="2562" width="4.6328125" style="76" customWidth="1"/>
    <col min="2563" max="2563" width="8.6328125" style="76" customWidth="1"/>
    <col min="2564" max="2564" width="3.6328125" style="76" customWidth="1"/>
    <col min="2565" max="2565" width="4.6328125" style="76" customWidth="1"/>
    <col min="2566" max="2566" width="8.6328125" style="76" customWidth="1"/>
    <col min="2567" max="2567" width="4" style="76" customWidth="1"/>
    <col min="2568" max="2568" width="5.453125" style="76" customWidth="1"/>
    <col min="2569" max="2569" width="6" style="76" customWidth="1"/>
    <col min="2570" max="2570" width="3.36328125" style="76" customWidth="1"/>
    <col min="2571" max="2572" width="7.08984375" style="76" customWidth="1"/>
    <col min="2573" max="2573" width="4.08984375" style="76" customWidth="1"/>
    <col min="2574" max="2574" width="6.26953125" style="76" customWidth="1"/>
    <col min="2575" max="2575" width="3.90625" style="76" customWidth="1"/>
    <col min="2576" max="2576" width="6.26953125" style="76" customWidth="1"/>
    <col min="2577" max="2816" width="8.7265625" style="76"/>
    <col min="2817" max="2817" width="3.6328125" style="76" customWidth="1"/>
    <col min="2818" max="2818" width="4.6328125" style="76" customWidth="1"/>
    <col min="2819" max="2819" width="8.6328125" style="76" customWidth="1"/>
    <col min="2820" max="2820" width="3.6328125" style="76" customWidth="1"/>
    <col min="2821" max="2821" width="4.6328125" style="76" customWidth="1"/>
    <col min="2822" max="2822" width="8.6328125" style="76" customWidth="1"/>
    <col min="2823" max="2823" width="4" style="76" customWidth="1"/>
    <col min="2824" max="2824" width="5.453125" style="76" customWidth="1"/>
    <col min="2825" max="2825" width="6" style="76" customWidth="1"/>
    <col min="2826" max="2826" width="3.36328125" style="76" customWidth="1"/>
    <col min="2827" max="2828" width="7.08984375" style="76" customWidth="1"/>
    <col min="2829" max="2829" width="4.08984375" style="76" customWidth="1"/>
    <col min="2830" max="2830" width="6.26953125" style="76" customWidth="1"/>
    <col min="2831" max="2831" width="3.90625" style="76" customWidth="1"/>
    <col min="2832" max="2832" width="6.26953125" style="76" customWidth="1"/>
    <col min="2833" max="3072" width="8.7265625" style="76"/>
    <col min="3073" max="3073" width="3.6328125" style="76" customWidth="1"/>
    <col min="3074" max="3074" width="4.6328125" style="76" customWidth="1"/>
    <col min="3075" max="3075" width="8.6328125" style="76" customWidth="1"/>
    <col min="3076" max="3076" width="3.6328125" style="76" customWidth="1"/>
    <col min="3077" max="3077" width="4.6328125" style="76" customWidth="1"/>
    <col min="3078" max="3078" width="8.6328125" style="76" customWidth="1"/>
    <col min="3079" max="3079" width="4" style="76" customWidth="1"/>
    <col min="3080" max="3080" width="5.453125" style="76" customWidth="1"/>
    <col min="3081" max="3081" width="6" style="76" customWidth="1"/>
    <col min="3082" max="3082" width="3.36328125" style="76" customWidth="1"/>
    <col min="3083" max="3084" width="7.08984375" style="76" customWidth="1"/>
    <col min="3085" max="3085" width="4.08984375" style="76" customWidth="1"/>
    <col min="3086" max="3086" width="6.26953125" style="76" customWidth="1"/>
    <col min="3087" max="3087" width="3.90625" style="76" customWidth="1"/>
    <col min="3088" max="3088" width="6.26953125" style="76" customWidth="1"/>
    <col min="3089" max="3328" width="8.7265625" style="76"/>
    <col min="3329" max="3329" width="3.6328125" style="76" customWidth="1"/>
    <col min="3330" max="3330" width="4.6328125" style="76" customWidth="1"/>
    <col min="3331" max="3331" width="8.6328125" style="76" customWidth="1"/>
    <col min="3332" max="3332" width="3.6328125" style="76" customWidth="1"/>
    <col min="3333" max="3333" width="4.6328125" style="76" customWidth="1"/>
    <col min="3334" max="3334" width="8.6328125" style="76" customWidth="1"/>
    <col min="3335" max="3335" width="4" style="76" customWidth="1"/>
    <col min="3336" max="3336" width="5.453125" style="76" customWidth="1"/>
    <col min="3337" max="3337" width="6" style="76" customWidth="1"/>
    <col min="3338" max="3338" width="3.36328125" style="76" customWidth="1"/>
    <col min="3339" max="3340" width="7.08984375" style="76" customWidth="1"/>
    <col min="3341" max="3341" width="4.08984375" style="76" customWidth="1"/>
    <col min="3342" max="3342" width="6.26953125" style="76" customWidth="1"/>
    <col min="3343" max="3343" width="3.90625" style="76" customWidth="1"/>
    <col min="3344" max="3344" width="6.26953125" style="76" customWidth="1"/>
    <col min="3345" max="3584" width="8.7265625" style="76"/>
    <col min="3585" max="3585" width="3.6328125" style="76" customWidth="1"/>
    <col min="3586" max="3586" width="4.6328125" style="76" customWidth="1"/>
    <col min="3587" max="3587" width="8.6328125" style="76" customWidth="1"/>
    <col min="3588" max="3588" width="3.6328125" style="76" customWidth="1"/>
    <col min="3589" max="3589" width="4.6328125" style="76" customWidth="1"/>
    <col min="3590" max="3590" width="8.6328125" style="76" customWidth="1"/>
    <col min="3591" max="3591" width="4" style="76" customWidth="1"/>
    <col min="3592" max="3592" width="5.453125" style="76" customWidth="1"/>
    <col min="3593" max="3593" width="6" style="76" customWidth="1"/>
    <col min="3594" max="3594" width="3.36328125" style="76" customWidth="1"/>
    <col min="3595" max="3596" width="7.08984375" style="76" customWidth="1"/>
    <col min="3597" max="3597" width="4.08984375" style="76" customWidth="1"/>
    <col min="3598" max="3598" width="6.26953125" style="76" customWidth="1"/>
    <col min="3599" max="3599" width="3.90625" style="76" customWidth="1"/>
    <col min="3600" max="3600" width="6.26953125" style="76" customWidth="1"/>
    <col min="3601" max="3840" width="8.7265625" style="76"/>
    <col min="3841" max="3841" width="3.6328125" style="76" customWidth="1"/>
    <col min="3842" max="3842" width="4.6328125" style="76" customWidth="1"/>
    <col min="3843" max="3843" width="8.6328125" style="76" customWidth="1"/>
    <col min="3844" max="3844" width="3.6328125" style="76" customWidth="1"/>
    <col min="3845" max="3845" width="4.6328125" style="76" customWidth="1"/>
    <col min="3846" max="3846" width="8.6328125" style="76" customWidth="1"/>
    <col min="3847" max="3847" width="4" style="76" customWidth="1"/>
    <col min="3848" max="3848" width="5.453125" style="76" customWidth="1"/>
    <col min="3849" max="3849" width="6" style="76" customWidth="1"/>
    <col min="3850" max="3850" width="3.36328125" style="76" customWidth="1"/>
    <col min="3851" max="3852" width="7.08984375" style="76" customWidth="1"/>
    <col min="3853" max="3853" width="4.08984375" style="76" customWidth="1"/>
    <col min="3854" max="3854" width="6.26953125" style="76" customWidth="1"/>
    <col min="3855" max="3855" width="3.90625" style="76" customWidth="1"/>
    <col min="3856" max="3856" width="6.26953125" style="76" customWidth="1"/>
    <col min="3857" max="4096" width="8.7265625" style="76"/>
    <col min="4097" max="4097" width="3.6328125" style="76" customWidth="1"/>
    <col min="4098" max="4098" width="4.6328125" style="76" customWidth="1"/>
    <col min="4099" max="4099" width="8.6328125" style="76" customWidth="1"/>
    <col min="4100" max="4100" width="3.6328125" style="76" customWidth="1"/>
    <col min="4101" max="4101" width="4.6328125" style="76" customWidth="1"/>
    <col min="4102" max="4102" width="8.6328125" style="76" customWidth="1"/>
    <col min="4103" max="4103" width="4" style="76" customWidth="1"/>
    <col min="4104" max="4104" width="5.453125" style="76" customWidth="1"/>
    <col min="4105" max="4105" width="6" style="76" customWidth="1"/>
    <col min="4106" max="4106" width="3.36328125" style="76" customWidth="1"/>
    <col min="4107" max="4108" width="7.08984375" style="76" customWidth="1"/>
    <col min="4109" max="4109" width="4.08984375" style="76" customWidth="1"/>
    <col min="4110" max="4110" width="6.26953125" style="76" customWidth="1"/>
    <col min="4111" max="4111" width="3.90625" style="76" customWidth="1"/>
    <col min="4112" max="4112" width="6.26953125" style="76" customWidth="1"/>
    <col min="4113" max="4352" width="8.7265625" style="76"/>
    <col min="4353" max="4353" width="3.6328125" style="76" customWidth="1"/>
    <col min="4354" max="4354" width="4.6328125" style="76" customWidth="1"/>
    <col min="4355" max="4355" width="8.6328125" style="76" customWidth="1"/>
    <col min="4356" max="4356" width="3.6328125" style="76" customWidth="1"/>
    <col min="4357" max="4357" width="4.6328125" style="76" customWidth="1"/>
    <col min="4358" max="4358" width="8.6328125" style="76" customWidth="1"/>
    <col min="4359" max="4359" width="4" style="76" customWidth="1"/>
    <col min="4360" max="4360" width="5.453125" style="76" customWidth="1"/>
    <col min="4361" max="4361" width="6" style="76" customWidth="1"/>
    <col min="4362" max="4362" width="3.36328125" style="76" customWidth="1"/>
    <col min="4363" max="4364" width="7.08984375" style="76" customWidth="1"/>
    <col min="4365" max="4365" width="4.08984375" style="76" customWidth="1"/>
    <col min="4366" max="4366" width="6.26953125" style="76" customWidth="1"/>
    <col min="4367" max="4367" width="3.90625" style="76" customWidth="1"/>
    <col min="4368" max="4368" width="6.26953125" style="76" customWidth="1"/>
    <col min="4369" max="4608" width="8.7265625" style="76"/>
    <col min="4609" max="4609" width="3.6328125" style="76" customWidth="1"/>
    <col min="4610" max="4610" width="4.6328125" style="76" customWidth="1"/>
    <col min="4611" max="4611" width="8.6328125" style="76" customWidth="1"/>
    <col min="4612" max="4612" width="3.6328125" style="76" customWidth="1"/>
    <col min="4613" max="4613" width="4.6328125" style="76" customWidth="1"/>
    <col min="4614" max="4614" width="8.6328125" style="76" customWidth="1"/>
    <col min="4615" max="4615" width="4" style="76" customWidth="1"/>
    <col min="4616" max="4616" width="5.453125" style="76" customWidth="1"/>
    <col min="4617" max="4617" width="6" style="76" customWidth="1"/>
    <col min="4618" max="4618" width="3.36328125" style="76" customWidth="1"/>
    <col min="4619" max="4620" width="7.08984375" style="76" customWidth="1"/>
    <col min="4621" max="4621" width="4.08984375" style="76" customWidth="1"/>
    <col min="4622" max="4622" width="6.26953125" style="76" customWidth="1"/>
    <col min="4623" max="4623" width="3.90625" style="76" customWidth="1"/>
    <col min="4624" max="4624" width="6.26953125" style="76" customWidth="1"/>
    <col min="4625" max="4864" width="8.7265625" style="76"/>
    <col min="4865" max="4865" width="3.6328125" style="76" customWidth="1"/>
    <col min="4866" max="4866" width="4.6328125" style="76" customWidth="1"/>
    <col min="4867" max="4867" width="8.6328125" style="76" customWidth="1"/>
    <col min="4868" max="4868" width="3.6328125" style="76" customWidth="1"/>
    <col min="4869" max="4869" width="4.6328125" style="76" customWidth="1"/>
    <col min="4870" max="4870" width="8.6328125" style="76" customWidth="1"/>
    <col min="4871" max="4871" width="4" style="76" customWidth="1"/>
    <col min="4872" max="4872" width="5.453125" style="76" customWidth="1"/>
    <col min="4873" max="4873" width="6" style="76" customWidth="1"/>
    <col min="4874" max="4874" width="3.36328125" style="76" customWidth="1"/>
    <col min="4875" max="4876" width="7.08984375" style="76" customWidth="1"/>
    <col min="4877" max="4877" width="4.08984375" style="76" customWidth="1"/>
    <col min="4878" max="4878" width="6.26953125" style="76" customWidth="1"/>
    <col min="4879" max="4879" width="3.90625" style="76" customWidth="1"/>
    <col min="4880" max="4880" width="6.26953125" style="76" customWidth="1"/>
    <col min="4881" max="5120" width="8.7265625" style="76"/>
    <col min="5121" max="5121" width="3.6328125" style="76" customWidth="1"/>
    <col min="5122" max="5122" width="4.6328125" style="76" customWidth="1"/>
    <col min="5123" max="5123" width="8.6328125" style="76" customWidth="1"/>
    <col min="5124" max="5124" width="3.6328125" style="76" customWidth="1"/>
    <col min="5125" max="5125" width="4.6328125" style="76" customWidth="1"/>
    <col min="5126" max="5126" width="8.6328125" style="76" customWidth="1"/>
    <col min="5127" max="5127" width="4" style="76" customWidth="1"/>
    <col min="5128" max="5128" width="5.453125" style="76" customWidth="1"/>
    <col min="5129" max="5129" width="6" style="76" customWidth="1"/>
    <col min="5130" max="5130" width="3.36328125" style="76" customWidth="1"/>
    <col min="5131" max="5132" width="7.08984375" style="76" customWidth="1"/>
    <col min="5133" max="5133" width="4.08984375" style="76" customWidth="1"/>
    <col min="5134" max="5134" width="6.26953125" style="76" customWidth="1"/>
    <col min="5135" max="5135" width="3.90625" style="76" customWidth="1"/>
    <col min="5136" max="5136" width="6.26953125" style="76" customWidth="1"/>
    <col min="5137" max="5376" width="8.7265625" style="76"/>
    <col min="5377" max="5377" width="3.6328125" style="76" customWidth="1"/>
    <col min="5378" max="5378" width="4.6328125" style="76" customWidth="1"/>
    <col min="5379" max="5379" width="8.6328125" style="76" customWidth="1"/>
    <col min="5380" max="5380" width="3.6328125" style="76" customWidth="1"/>
    <col min="5381" max="5381" width="4.6328125" style="76" customWidth="1"/>
    <col min="5382" max="5382" width="8.6328125" style="76" customWidth="1"/>
    <col min="5383" max="5383" width="4" style="76" customWidth="1"/>
    <col min="5384" max="5384" width="5.453125" style="76" customWidth="1"/>
    <col min="5385" max="5385" width="6" style="76" customWidth="1"/>
    <col min="5386" max="5386" width="3.36328125" style="76" customWidth="1"/>
    <col min="5387" max="5388" width="7.08984375" style="76" customWidth="1"/>
    <col min="5389" max="5389" width="4.08984375" style="76" customWidth="1"/>
    <col min="5390" max="5390" width="6.26953125" style="76" customWidth="1"/>
    <col min="5391" max="5391" width="3.90625" style="76" customWidth="1"/>
    <col min="5392" max="5392" width="6.26953125" style="76" customWidth="1"/>
    <col min="5393" max="5632" width="8.7265625" style="76"/>
    <col min="5633" max="5633" width="3.6328125" style="76" customWidth="1"/>
    <col min="5634" max="5634" width="4.6328125" style="76" customWidth="1"/>
    <col min="5635" max="5635" width="8.6328125" style="76" customWidth="1"/>
    <col min="5636" max="5636" width="3.6328125" style="76" customWidth="1"/>
    <col min="5637" max="5637" width="4.6328125" style="76" customWidth="1"/>
    <col min="5638" max="5638" width="8.6328125" style="76" customWidth="1"/>
    <col min="5639" max="5639" width="4" style="76" customWidth="1"/>
    <col min="5640" max="5640" width="5.453125" style="76" customWidth="1"/>
    <col min="5641" max="5641" width="6" style="76" customWidth="1"/>
    <col min="5642" max="5642" width="3.36328125" style="76" customWidth="1"/>
    <col min="5643" max="5644" width="7.08984375" style="76" customWidth="1"/>
    <col min="5645" max="5645" width="4.08984375" style="76" customWidth="1"/>
    <col min="5646" max="5646" width="6.26953125" style="76" customWidth="1"/>
    <col min="5647" max="5647" width="3.90625" style="76" customWidth="1"/>
    <col min="5648" max="5648" width="6.26953125" style="76" customWidth="1"/>
    <col min="5649" max="5888" width="8.7265625" style="76"/>
    <col min="5889" max="5889" width="3.6328125" style="76" customWidth="1"/>
    <col min="5890" max="5890" width="4.6328125" style="76" customWidth="1"/>
    <col min="5891" max="5891" width="8.6328125" style="76" customWidth="1"/>
    <col min="5892" max="5892" width="3.6328125" style="76" customWidth="1"/>
    <col min="5893" max="5893" width="4.6328125" style="76" customWidth="1"/>
    <col min="5894" max="5894" width="8.6328125" style="76" customWidth="1"/>
    <col min="5895" max="5895" width="4" style="76" customWidth="1"/>
    <col min="5896" max="5896" width="5.453125" style="76" customWidth="1"/>
    <col min="5897" max="5897" width="6" style="76" customWidth="1"/>
    <col min="5898" max="5898" width="3.36328125" style="76" customWidth="1"/>
    <col min="5899" max="5900" width="7.08984375" style="76" customWidth="1"/>
    <col min="5901" max="5901" width="4.08984375" style="76" customWidth="1"/>
    <col min="5902" max="5902" width="6.26953125" style="76" customWidth="1"/>
    <col min="5903" max="5903" width="3.90625" style="76" customWidth="1"/>
    <col min="5904" max="5904" width="6.26953125" style="76" customWidth="1"/>
    <col min="5905" max="6144" width="8.7265625" style="76"/>
    <col min="6145" max="6145" width="3.6328125" style="76" customWidth="1"/>
    <col min="6146" max="6146" width="4.6328125" style="76" customWidth="1"/>
    <col min="6147" max="6147" width="8.6328125" style="76" customWidth="1"/>
    <col min="6148" max="6148" width="3.6328125" style="76" customWidth="1"/>
    <col min="6149" max="6149" width="4.6328125" style="76" customWidth="1"/>
    <col min="6150" max="6150" width="8.6328125" style="76" customWidth="1"/>
    <col min="6151" max="6151" width="4" style="76" customWidth="1"/>
    <col min="6152" max="6152" width="5.453125" style="76" customWidth="1"/>
    <col min="6153" max="6153" width="6" style="76" customWidth="1"/>
    <col min="6154" max="6154" width="3.36328125" style="76" customWidth="1"/>
    <col min="6155" max="6156" width="7.08984375" style="76" customWidth="1"/>
    <col min="6157" max="6157" width="4.08984375" style="76" customWidth="1"/>
    <col min="6158" max="6158" width="6.26953125" style="76" customWidth="1"/>
    <col min="6159" max="6159" width="3.90625" style="76" customWidth="1"/>
    <col min="6160" max="6160" width="6.26953125" style="76" customWidth="1"/>
    <col min="6161" max="6400" width="8.7265625" style="76"/>
    <col min="6401" max="6401" width="3.6328125" style="76" customWidth="1"/>
    <col min="6402" max="6402" width="4.6328125" style="76" customWidth="1"/>
    <col min="6403" max="6403" width="8.6328125" style="76" customWidth="1"/>
    <col min="6404" max="6404" width="3.6328125" style="76" customWidth="1"/>
    <col min="6405" max="6405" width="4.6328125" style="76" customWidth="1"/>
    <col min="6406" max="6406" width="8.6328125" style="76" customWidth="1"/>
    <col min="6407" max="6407" width="4" style="76" customWidth="1"/>
    <col min="6408" max="6408" width="5.453125" style="76" customWidth="1"/>
    <col min="6409" max="6409" width="6" style="76" customWidth="1"/>
    <col min="6410" max="6410" width="3.36328125" style="76" customWidth="1"/>
    <col min="6411" max="6412" width="7.08984375" style="76" customWidth="1"/>
    <col min="6413" max="6413" width="4.08984375" style="76" customWidth="1"/>
    <col min="6414" max="6414" width="6.26953125" style="76" customWidth="1"/>
    <col min="6415" max="6415" width="3.90625" style="76" customWidth="1"/>
    <col min="6416" max="6416" width="6.26953125" style="76" customWidth="1"/>
    <col min="6417" max="6656" width="8.7265625" style="76"/>
    <col min="6657" max="6657" width="3.6328125" style="76" customWidth="1"/>
    <col min="6658" max="6658" width="4.6328125" style="76" customWidth="1"/>
    <col min="6659" max="6659" width="8.6328125" style="76" customWidth="1"/>
    <col min="6660" max="6660" width="3.6328125" style="76" customWidth="1"/>
    <col min="6661" max="6661" width="4.6328125" style="76" customWidth="1"/>
    <col min="6662" max="6662" width="8.6328125" style="76" customWidth="1"/>
    <col min="6663" max="6663" width="4" style="76" customWidth="1"/>
    <col min="6664" max="6664" width="5.453125" style="76" customWidth="1"/>
    <col min="6665" max="6665" width="6" style="76" customWidth="1"/>
    <col min="6666" max="6666" width="3.36328125" style="76" customWidth="1"/>
    <col min="6667" max="6668" width="7.08984375" style="76" customWidth="1"/>
    <col min="6669" max="6669" width="4.08984375" style="76" customWidth="1"/>
    <col min="6670" max="6670" width="6.26953125" style="76" customWidth="1"/>
    <col min="6671" max="6671" width="3.90625" style="76" customWidth="1"/>
    <col min="6672" max="6672" width="6.26953125" style="76" customWidth="1"/>
    <col min="6673" max="6912" width="8.7265625" style="76"/>
    <col min="6913" max="6913" width="3.6328125" style="76" customWidth="1"/>
    <col min="6914" max="6914" width="4.6328125" style="76" customWidth="1"/>
    <col min="6915" max="6915" width="8.6328125" style="76" customWidth="1"/>
    <col min="6916" max="6916" width="3.6328125" style="76" customWidth="1"/>
    <col min="6917" max="6917" width="4.6328125" style="76" customWidth="1"/>
    <col min="6918" max="6918" width="8.6328125" style="76" customWidth="1"/>
    <col min="6919" max="6919" width="4" style="76" customWidth="1"/>
    <col min="6920" max="6920" width="5.453125" style="76" customWidth="1"/>
    <col min="6921" max="6921" width="6" style="76" customWidth="1"/>
    <col min="6922" max="6922" width="3.36328125" style="76" customWidth="1"/>
    <col min="6923" max="6924" width="7.08984375" style="76" customWidth="1"/>
    <col min="6925" max="6925" width="4.08984375" style="76" customWidth="1"/>
    <col min="6926" max="6926" width="6.26953125" style="76" customWidth="1"/>
    <col min="6927" max="6927" width="3.90625" style="76" customWidth="1"/>
    <col min="6928" max="6928" width="6.26953125" style="76" customWidth="1"/>
    <col min="6929" max="7168" width="8.7265625" style="76"/>
    <col min="7169" max="7169" width="3.6328125" style="76" customWidth="1"/>
    <col min="7170" max="7170" width="4.6328125" style="76" customWidth="1"/>
    <col min="7171" max="7171" width="8.6328125" style="76" customWidth="1"/>
    <col min="7172" max="7172" width="3.6328125" style="76" customWidth="1"/>
    <col min="7173" max="7173" width="4.6328125" style="76" customWidth="1"/>
    <col min="7174" max="7174" width="8.6328125" style="76" customWidth="1"/>
    <col min="7175" max="7175" width="4" style="76" customWidth="1"/>
    <col min="7176" max="7176" width="5.453125" style="76" customWidth="1"/>
    <col min="7177" max="7177" width="6" style="76" customWidth="1"/>
    <col min="7178" max="7178" width="3.36328125" style="76" customWidth="1"/>
    <col min="7179" max="7180" width="7.08984375" style="76" customWidth="1"/>
    <col min="7181" max="7181" width="4.08984375" style="76" customWidth="1"/>
    <col min="7182" max="7182" width="6.26953125" style="76" customWidth="1"/>
    <col min="7183" max="7183" width="3.90625" style="76" customWidth="1"/>
    <col min="7184" max="7184" width="6.26953125" style="76" customWidth="1"/>
    <col min="7185" max="7424" width="8.7265625" style="76"/>
    <col min="7425" max="7425" width="3.6328125" style="76" customWidth="1"/>
    <col min="7426" max="7426" width="4.6328125" style="76" customWidth="1"/>
    <col min="7427" max="7427" width="8.6328125" style="76" customWidth="1"/>
    <col min="7428" max="7428" width="3.6328125" style="76" customWidth="1"/>
    <col min="7429" max="7429" width="4.6328125" style="76" customWidth="1"/>
    <col min="7430" max="7430" width="8.6328125" style="76" customWidth="1"/>
    <col min="7431" max="7431" width="4" style="76" customWidth="1"/>
    <col min="7432" max="7432" width="5.453125" style="76" customWidth="1"/>
    <col min="7433" max="7433" width="6" style="76" customWidth="1"/>
    <col min="7434" max="7434" width="3.36328125" style="76" customWidth="1"/>
    <col min="7435" max="7436" width="7.08984375" style="76" customWidth="1"/>
    <col min="7437" max="7437" width="4.08984375" style="76" customWidth="1"/>
    <col min="7438" max="7438" width="6.26953125" style="76" customWidth="1"/>
    <col min="7439" max="7439" width="3.90625" style="76" customWidth="1"/>
    <col min="7440" max="7440" width="6.26953125" style="76" customWidth="1"/>
    <col min="7441" max="7680" width="8.7265625" style="76"/>
    <col min="7681" max="7681" width="3.6328125" style="76" customWidth="1"/>
    <col min="7682" max="7682" width="4.6328125" style="76" customWidth="1"/>
    <col min="7683" max="7683" width="8.6328125" style="76" customWidth="1"/>
    <col min="7684" max="7684" width="3.6328125" style="76" customWidth="1"/>
    <col min="7685" max="7685" width="4.6328125" style="76" customWidth="1"/>
    <col min="7686" max="7686" width="8.6328125" style="76" customWidth="1"/>
    <col min="7687" max="7687" width="4" style="76" customWidth="1"/>
    <col min="7688" max="7688" width="5.453125" style="76" customWidth="1"/>
    <col min="7689" max="7689" width="6" style="76" customWidth="1"/>
    <col min="7690" max="7690" width="3.36328125" style="76" customWidth="1"/>
    <col min="7691" max="7692" width="7.08984375" style="76" customWidth="1"/>
    <col min="7693" max="7693" width="4.08984375" style="76" customWidth="1"/>
    <col min="7694" max="7694" width="6.26953125" style="76" customWidth="1"/>
    <col min="7695" max="7695" width="3.90625" style="76" customWidth="1"/>
    <col min="7696" max="7696" width="6.26953125" style="76" customWidth="1"/>
    <col min="7697" max="7936" width="8.7265625" style="76"/>
    <col min="7937" max="7937" width="3.6328125" style="76" customWidth="1"/>
    <col min="7938" max="7938" width="4.6328125" style="76" customWidth="1"/>
    <col min="7939" max="7939" width="8.6328125" style="76" customWidth="1"/>
    <col min="7940" max="7940" width="3.6328125" style="76" customWidth="1"/>
    <col min="7941" max="7941" width="4.6328125" style="76" customWidth="1"/>
    <col min="7942" max="7942" width="8.6328125" style="76" customWidth="1"/>
    <col min="7943" max="7943" width="4" style="76" customWidth="1"/>
    <col min="7944" max="7944" width="5.453125" style="76" customWidth="1"/>
    <col min="7945" max="7945" width="6" style="76" customWidth="1"/>
    <col min="7946" max="7946" width="3.36328125" style="76" customWidth="1"/>
    <col min="7947" max="7948" width="7.08984375" style="76" customWidth="1"/>
    <col min="7949" max="7949" width="4.08984375" style="76" customWidth="1"/>
    <col min="7950" max="7950" width="6.26953125" style="76" customWidth="1"/>
    <col min="7951" max="7951" width="3.90625" style="76" customWidth="1"/>
    <col min="7952" max="7952" width="6.26953125" style="76" customWidth="1"/>
    <col min="7953" max="8192" width="8.7265625" style="76"/>
    <col min="8193" max="8193" width="3.6328125" style="76" customWidth="1"/>
    <col min="8194" max="8194" width="4.6328125" style="76" customWidth="1"/>
    <col min="8195" max="8195" width="8.6328125" style="76" customWidth="1"/>
    <col min="8196" max="8196" width="3.6328125" style="76" customWidth="1"/>
    <col min="8197" max="8197" width="4.6328125" style="76" customWidth="1"/>
    <col min="8198" max="8198" width="8.6328125" style="76" customWidth="1"/>
    <col min="8199" max="8199" width="4" style="76" customWidth="1"/>
    <col min="8200" max="8200" width="5.453125" style="76" customWidth="1"/>
    <col min="8201" max="8201" width="6" style="76" customWidth="1"/>
    <col min="8202" max="8202" width="3.36328125" style="76" customWidth="1"/>
    <col min="8203" max="8204" width="7.08984375" style="76" customWidth="1"/>
    <col min="8205" max="8205" width="4.08984375" style="76" customWidth="1"/>
    <col min="8206" max="8206" width="6.26953125" style="76" customWidth="1"/>
    <col min="8207" max="8207" width="3.90625" style="76" customWidth="1"/>
    <col min="8208" max="8208" width="6.26953125" style="76" customWidth="1"/>
    <col min="8209" max="8448" width="8.7265625" style="76"/>
    <col min="8449" max="8449" width="3.6328125" style="76" customWidth="1"/>
    <col min="8450" max="8450" width="4.6328125" style="76" customWidth="1"/>
    <col min="8451" max="8451" width="8.6328125" style="76" customWidth="1"/>
    <col min="8452" max="8452" width="3.6328125" style="76" customWidth="1"/>
    <col min="8453" max="8453" width="4.6328125" style="76" customWidth="1"/>
    <col min="8454" max="8454" width="8.6328125" style="76" customWidth="1"/>
    <col min="8455" max="8455" width="4" style="76" customWidth="1"/>
    <col min="8456" max="8456" width="5.453125" style="76" customWidth="1"/>
    <col min="8457" max="8457" width="6" style="76" customWidth="1"/>
    <col min="8458" max="8458" width="3.36328125" style="76" customWidth="1"/>
    <col min="8459" max="8460" width="7.08984375" style="76" customWidth="1"/>
    <col min="8461" max="8461" width="4.08984375" style="76" customWidth="1"/>
    <col min="8462" max="8462" width="6.26953125" style="76" customWidth="1"/>
    <col min="8463" max="8463" width="3.90625" style="76" customWidth="1"/>
    <col min="8464" max="8464" width="6.26953125" style="76" customWidth="1"/>
    <col min="8465" max="8704" width="8.7265625" style="76"/>
    <col min="8705" max="8705" width="3.6328125" style="76" customWidth="1"/>
    <col min="8706" max="8706" width="4.6328125" style="76" customWidth="1"/>
    <col min="8707" max="8707" width="8.6328125" style="76" customWidth="1"/>
    <col min="8708" max="8708" width="3.6328125" style="76" customWidth="1"/>
    <col min="8709" max="8709" width="4.6328125" style="76" customWidth="1"/>
    <col min="8710" max="8710" width="8.6328125" style="76" customWidth="1"/>
    <col min="8711" max="8711" width="4" style="76" customWidth="1"/>
    <col min="8712" max="8712" width="5.453125" style="76" customWidth="1"/>
    <col min="8713" max="8713" width="6" style="76" customWidth="1"/>
    <col min="8714" max="8714" width="3.36328125" style="76" customWidth="1"/>
    <col min="8715" max="8716" width="7.08984375" style="76" customWidth="1"/>
    <col min="8717" max="8717" width="4.08984375" style="76" customWidth="1"/>
    <col min="8718" max="8718" width="6.26953125" style="76" customWidth="1"/>
    <col min="8719" max="8719" width="3.90625" style="76" customWidth="1"/>
    <col min="8720" max="8720" width="6.26953125" style="76" customWidth="1"/>
    <col min="8721" max="8960" width="8.7265625" style="76"/>
    <col min="8961" max="8961" width="3.6328125" style="76" customWidth="1"/>
    <col min="8962" max="8962" width="4.6328125" style="76" customWidth="1"/>
    <col min="8963" max="8963" width="8.6328125" style="76" customWidth="1"/>
    <col min="8964" max="8964" width="3.6328125" style="76" customWidth="1"/>
    <col min="8965" max="8965" width="4.6328125" style="76" customWidth="1"/>
    <col min="8966" max="8966" width="8.6328125" style="76" customWidth="1"/>
    <col min="8967" max="8967" width="4" style="76" customWidth="1"/>
    <col min="8968" max="8968" width="5.453125" style="76" customWidth="1"/>
    <col min="8969" max="8969" width="6" style="76" customWidth="1"/>
    <col min="8970" max="8970" width="3.36328125" style="76" customWidth="1"/>
    <col min="8971" max="8972" width="7.08984375" style="76" customWidth="1"/>
    <col min="8973" max="8973" width="4.08984375" style="76" customWidth="1"/>
    <col min="8974" max="8974" width="6.26953125" style="76" customWidth="1"/>
    <col min="8975" max="8975" width="3.90625" style="76" customWidth="1"/>
    <col min="8976" max="8976" width="6.26953125" style="76" customWidth="1"/>
    <col min="8977" max="9216" width="8.7265625" style="76"/>
    <col min="9217" max="9217" width="3.6328125" style="76" customWidth="1"/>
    <col min="9218" max="9218" width="4.6328125" style="76" customWidth="1"/>
    <col min="9219" max="9219" width="8.6328125" style="76" customWidth="1"/>
    <col min="9220" max="9220" width="3.6328125" style="76" customWidth="1"/>
    <col min="9221" max="9221" width="4.6328125" style="76" customWidth="1"/>
    <col min="9222" max="9222" width="8.6328125" style="76" customWidth="1"/>
    <col min="9223" max="9223" width="4" style="76" customWidth="1"/>
    <col min="9224" max="9224" width="5.453125" style="76" customWidth="1"/>
    <col min="9225" max="9225" width="6" style="76" customWidth="1"/>
    <col min="9226" max="9226" width="3.36328125" style="76" customWidth="1"/>
    <col min="9227" max="9228" width="7.08984375" style="76" customWidth="1"/>
    <col min="9229" max="9229" width="4.08984375" style="76" customWidth="1"/>
    <col min="9230" max="9230" width="6.26953125" style="76" customWidth="1"/>
    <col min="9231" max="9231" width="3.90625" style="76" customWidth="1"/>
    <col min="9232" max="9232" width="6.26953125" style="76" customWidth="1"/>
    <col min="9233" max="9472" width="8.7265625" style="76"/>
    <col min="9473" max="9473" width="3.6328125" style="76" customWidth="1"/>
    <col min="9474" max="9474" width="4.6328125" style="76" customWidth="1"/>
    <col min="9475" max="9475" width="8.6328125" style="76" customWidth="1"/>
    <col min="9476" max="9476" width="3.6328125" style="76" customWidth="1"/>
    <col min="9477" max="9477" width="4.6328125" style="76" customWidth="1"/>
    <col min="9478" max="9478" width="8.6328125" style="76" customWidth="1"/>
    <col min="9479" max="9479" width="4" style="76" customWidth="1"/>
    <col min="9480" max="9480" width="5.453125" style="76" customWidth="1"/>
    <col min="9481" max="9481" width="6" style="76" customWidth="1"/>
    <col min="9482" max="9482" width="3.36328125" style="76" customWidth="1"/>
    <col min="9483" max="9484" width="7.08984375" style="76" customWidth="1"/>
    <col min="9485" max="9485" width="4.08984375" style="76" customWidth="1"/>
    <col min="9486" max="9486" width="6.26953125" style="76" customWidth="1"/>
    <col min="9487" max="9487" width="3.90625" style="76" customWidth="1"/>
    <col min="9488" max="9488" width="6.26953125" style="76" customWidth="1"/>
    <col min="9489" max="9728" width="8.7265625" style="76"/>
    <col min="9729" max="9729" width="3.6328125" style="76" customWidth="1"/>
    <col min="9730" max="9730" width="4.6328125" style="76" customWidth="1"/>
    <col min="9731" max="9731" width="8.6328125" style="76" customWidth="1"/>
    <col min="9732" max="9732" width="3.6328125" style="76" customWidth="1"/>
    <col min="9733" max="9733" width="4.6328125" style="76" customWidth="1"/>
    <col min="9734" max="9734" width="8.6328125" style="76" customWidth="1"/>
    <col min="9735" max="9735" width="4" style="76" customWidth="1"/>
    <col min="9736" max="9736" width="5.453125" style="76" customWidth="1"/>
    <col min="9737" max="9737" width="6" style="76" customWidth="1"/>
    <col min="9738" max="9738" width="3.36328125" style="76" customWidth="1"/>
    <col min="9739" max="9740" width="7.08984375" style="76" customWidth="1"/>
    <col min="9741" max="9741" width="4.08984375" style="76" customWidth="1"/>
    <col min="9742" max="9742" width="6.26953125" style="76" customWidth="1"/>
    <col min="9743" max="9743" width="3.90625" style="76" customWidth="1"/>
    <col min="9744" max="9744" width="6.26953125" style="76" customWidth="1"/>
    <col min="9745" max="9984" width="8.7265625" style="76"/>
    <col min="9985" max="9985" width="3.6328125" style="76" customWidth="1"/>
    <col min="9986" max="9986" width="4.6328125" style="76" customWidth="1"/>
    <col min="9987" max="9987" width="8.6328125" style="76" customWidth="1"/>
    <col min="9988" max="9988" width="3.6328125" style="76" customWidth="1"/>
    <col min="9989" max="9989" width="4.6328125" style="76" customWidth="1"/>
    <col min="9990" max="9990" width="8.6328125" style="76" customWidth="1"/>
    <col min="9991" max="9991" width="4" style="76" customWidth="1"/>
    <col min="9992" max="9992" width="5.453125" style="76" customWidth="1"/>
    <col min="9993" max="9993" width="6" style="76" customWidth="1"/>
    <col min="9994" max="9994" width="3.36328125" style="76" customWidth="1"/>
    <col min="9995" max="9996" width="7.08984375" style="76" customWidth="1"/>
    <col min="9997" max="9997" width="4.08984375" style="76" customWidth="1"/>
    <col min="9998" max="9998" width="6.26953125" style="76" customWidth="1"/>
    <col min="9999" max="9999" width="3.90625" style="76" customWidth="1"/>
    <col min="10000" max="10000" width="6.26953125" style="76" customWidth="1"/>
    <col min="10001" max="10240" width="8.7265625" style="76"/>
    <col min="10241" max="10241" width="3.6328125" style="76" customWidth="1"/>
    <col min="10242" max="10242" width="4.6328125" style="76" customWidth="1"/>
    <col min="10243" max="10243" width="8.6328125" style="76" customWidth="1"/>
    <col min="10244" max="10244" width="3.6328125" style="76" customWidth="1"/>
    <col min="10245" max="10245" width="4.6328125" style="76" customWidth="1"/>
    <col min="10246" max="10246" width="8.6328125" style="76" customWidth="1"/>
    <col min="10247" max="10247" width="4" style="76" customWidth="1"/>
    <col min="10248" max="10248" width="5.453125" style="76" customWidth="1"/>
    <col min="10249" max="10249" width="6" style="76" customWidth="1"/>
    <col min="10250" max="10250" width="3.36328125" style="76" customWidth="1"/>
    <col min="10251" max="10252" width="7.08984375" style="76" customWidth="1"/>
    <col min="10253" max="10253" width="4.08984375" style="76" customWidth="1"/>
    <col min="10254" max="10254" width="6.26953125" style="76" customWidth="1"/>
    <col min="10255" max="10255" width="3.90625" style="76" customWidth="1"/>
    <col min="10256" max="10256" width="6.26953125" style="76" customWidth="1"/>
    <col min="10257" max="10496" width="8.7265625" style="76"/>
    <col min="10497" max="10497" width="3.6328125" style="76" customWidth="1"/>
    <col min="10498" max="10498" width="4.6328125" style="76" customWidth="1"/>
    <col min="10499" max="10499" width="8.6328125" style="76" customWidth="1"/>
    <col min="10500" max="10500" width="3.6328125" style="76" customWidth="1"/>
    <col min="10501" max="10501" width="4.6328125" style="76" customWidth="1"/>
    <col min="10502" max="10502" width="8.6328125" style="76" customWidth="1"/>
    <col min="10503" max="10503" width="4" style="76" customWidth="1"/>
    <col min="10504" max="10504" width="5.453125" style="76" customWidth="1"/>
    <col min="10505" max="10505" width="6" style="76" customWidth="1"/>
    <col min="10506" max="10506" width="3.36328125" style="76" customWidth="1"/>
    <col min="10507" max="10508" width="7.08984375" style="76" customWidth="1"/>
    <col min="10509" max="10509" width="4.08984375" style="76" customWidth="1"/>
    <col min="10510" max="10510" width="6.26953125" style="76" customWidth="1"/>
    <col min="10511" max="10511" width="3.90625" style="76" customWidth="1"/>
    <col min="10512" max="10512" width="6.26953125" style="76" customWidth="1"/>
    <col min="10513" max="10752" width="8.7265625" style="76"/>
    <col min="10753" max="10753" width="3.6328125" style="76" customWidth="1"/>
    <col min="10754" max="10754" width="4.6328125" style="76" customWidth="1"/>
    <col min="10755" max="10755" width="8.6328125" style="76" customWidth="1"/>
    <col min="10756" max="10756" width="3.6328125" style="76" customWidth="1"/>
    <col min="10757" max="10757" width="4.6328125" style="76" customWidth="1"/>
    <col min="10758" max="10758" width="8.6328125" style="76" customWidth="1"/>
    <col min="10759" max="10759" width="4" style="76" customWidth="1"/>
    <col min="10760" max="10760" width="5.453125" style="76" customWidth="1"/>
    <col min="10761" max="10761" width="6" style="76" customWidth="1"/>
    <col min="10762" max="10762" width="3.36328125" style="76" customWidth="1"/>
    <col min="10763" max="10764" width="7.08984375" style="76" customWidth="1"/>
    <col min="10765" max="10765" width="4.08984375" style="76" customWidth="1"/>
    <col min="10766" max="10766" width="6.26953125" style="76" customWidth="1"/>
    <col min="10767" max="10767" width="3.90625" style="76" customWidth="1"/>
    <col min="10768" max="10768" width="6.26953125" style="76" customWidth="1"/>
    <col min="10769" max="11008" width="8.7265625" style="76"/>
    <col min="11009" max="11009" width="3.6328125" style="76" customWidth="1"/>
    <col min="11010" max="11010" width="4.6328125" style="76" customWidth="1"/>
    <col min="11011" max="11011" width="8.6328125" style="76" customWidth="1"/>
    <col min="11012" max="11012" width="3.6328125" style="76" customWidth="1"/>
    <col min="11013" max="11013" width="4.6328125" style="76" customWidth="1"/>
    <col min="11014" max="11014" width="8.6328125" style="76" customWidth="1"/>
    <col min="11015" max="11015" width="4" style="76" customWidth="1"/>
    <col min="11016" max="11016" width="5.453125" style="76" customWidth="1"/>
    <col min="11017" max="11017" width="6" style="76" customWidth="1"/>
    <col min="11018" max="11018" width="3.36328125" style="76" customWidth="1"/>
    <col min="11019" max="11020" width="7.08984375" style="76" customWidth="1"/>
    <col min="11021" max="11021" width="4.08984375" style="76" customWidth="1"/>
    <col min="11022" max="11022" width="6.26953125" style="76" customWidth="1"/>
    <col min="11023" max="11023" width="3.90625" style="76" customWidth="1"/>
    <col min="11024" max="11024" width="6.26953125" style="76" customWidth="1"/>
    <col min="11025" max="11264" width="8.7265625" style="76"/>
    <col min="11265" max="11265" width="3.6328125" style="76" customWidth="1"/>
    <col min="11266" max="11266" width="4.6328125" style="76" customWidth="1"/>
    <col min="11267" max="11267" width="8.6328125" style="76" customWidth="1"/>
    <col min="11268" max="11268" width="3.6328125" style="76" customWidth="1"/>
    <col min="11269" max="11269" width="4.6328125" style="76" customWidth="1"/>
    <col min="11270" max="11270" width="8.6328125" style="76" customWidth="1"/>
    <col min="11271" max="11271" width="4" style="76" customWidth="1"/>
    <col min="11272" max="11272" width="5.453125" style="76" customWidth="1"/>
    <col min="11273" max="11273" width="6" style="76" customWidth="1"/>
    <col min="11274" max="11274" width="3.36328125" style="76" customWidth="1"/>
    <col min="11275" max="11276" width="7.08984375" style="76" customWidth="1"/>
    <col min="11277" max="11277" width="4.08984375" style="76" customWidth="1"/>
    <col min="11278" max="11278" width="6.26953125" style="76" customWidth="1"/>
    <col min="11279" max="11279" width="3.90625" style="76" customWidth="1"/>
    <col min="11280" max="11280" width="6.26953125" style="76" customWidth="1"/>
    <col min="11281" max="11520" width="8.7265625" style="76"/>
    <col min="11521" max="11521" width="3.6328125" style="76" customWidth="1"/>
    <col min="11522" max="11522" width="4.6328125" style="76" customWidth="1"/>
    <col min="11523" max="11523" width="8.6328125" style="76" customWidth="1"/>
    <col min="11524" max="11524" width="3.6328125" style="76" customWidth="1"/>
    <col min="11525" max="11525" width="4.6328125" style="76" customWidth="1"/>
    <col min="11526" max="11526" width="8.6328125" style="76" customWidth="1"/>
    <col min="11527" max="11527" width="4" style="76" customWidth="1"/>
    <col min="11528" max="11528" width="5.453125" style="76" customWidth="1"/>
    <col min="11529" max="11529" width="6" style="76" customWidth="1"/>
    <col min="11530" max="11530" width="3.36328125" style="76" customWidth="1"/>
    <col min="11531" max="11532" width="7.08984375" style="76" customWidth="1"/>
    <col min="11533" max="11533" width="4.08984375" style="76" customWidth="1"/>
    <col min="11534" max="11534" width="6.26953125" style="76" customWidth="1"/>
    <col min="11535" max="11535" width="3.90625" style="76" customWidth="1"/>
    <col min="11536" max="11536" width="6.26953125" style="76" customWidth="1"/>
    <col min="11537" max="11776" width="8.7265625" style="76"/>
    <col min="11777" max="11777" width="3.6328125" style="76" customWidth="1"/>
    <col min="11778" max="11778" width="4.6328125" style="76" customWidth="1"/>
    <col min="11779" max="11779" width="8.6328125" style="76" customWidth="1"/>
    <col min="11780" max="11780" width="3.6328125" style="76" customWidth="1"/>
    <col min="11781" max="11781" width="4.6328125" style="76" customWidth="1"/>
    <col min="11782" max="11782" width="8.6328125" style="76" customWidth="1"/>
    <col min="11783" max="11783" width="4" style="76" customWidth="1"/>
    <col min="11784" max="11784" width="5.453125" style="76" customWidth="1"/>
    <col min="11785" max="11785" width="6" style="76" customWidth="1"/>
    <col min="11786" max="11786" width="3.36328125" style="76" customWidth="1"/>
    <col min="11787" max="11788" width="7.08984375" style="76" customWidth="1"/>
    <col min="11789" max="11789" width="4.08984375" style="76" customWidth="1"/>
    <col min="11790" max="11790" width="6.26953125" style="76" customWidth="1"/>
    <col min="11791" max="11791" width="3.90625" style="76" customWidth="1"/>
    <col min="11792" max="11792" width="6.26953125" style="76" customWidth="1"/>
    <col min="11793" max="12032" width="8.7265625" style="76"/>
    <col min="12033" max="12033" width="3.6328125" style="76" customWidth="1"/>
    <col min="12034" max="12034" width="4.6328125" style="76" customWidth="1"/>
    <col min="12035" max="12035" width="8.6328125" style="76" customWidth="1"/>
    <col min="12036" max="12036" width="3.6328125" style="76" customWidth="1"/>
    <col min="12037" max="12037" width="4.6328125" style="76" customWidth="1"/>
    <col min="12038" max="12038" width="8.6328125" style="76" customWidth="1"/>
    <col min="12039" max="12039" width="4" style="76" customWidth="1"/>
    <col min="12040" max="12040" width="5.453125" style="76" customWidth="1"/>
    <col min="12041" max="12041" width="6" style="76" customWidth="1"/>
    <col min="12042" max="12042" width="3.36328125" style="76" customWidth="1"/>
    <col min="12043" max="12044" width="7.08984375" style="76" customWidth="1"/>
    <col min="12045" max="12045" width="4.08984375" style="76" customWidth="1"/>
    <col min="12046" max="12046" width="6.26953125" style="76" customWidth="1"/>
    <col min="12047" max="12047" width="3.90625" style="76" customWidth="1"/>
    <col min="12048" max="12048" width="6.26953125" style="76" customWidth="1"/>
    <col min="12049" max="12288" width="8.7265625" style="76"/>
    <col min="12289" max="12289" width="3.6328125" style="76" customWidth="1"/>
    <col min="12290" max="12290" width="4.6328125" style="76" customWidth="1"/>
    <col min="12291" max="12291" width="8.6328125" style="76" customWidth="1"/>
    <col min="12292" max="12292" width="3.6328125" style="76" customWidth="1"/>
    <col min="12293" max="12293" width="4.6328125" style="76" customWidth="1"/>
    <col min="12294" max="12294" width="8.6328125" style="76" customWidth="1"/>
    <col min="12295" max="12295" width="4" style="76" customWidth="1"/>
    <col min="12296" max="12296" width="5.453125" style="76" customWidth="1"/>
    <col min="12297" max="12297" width="6" style="76" customWidth="1"/>
    <col min="12298" max="12298" width="3.36328125" style="76" customWidth="1"/>
    <col min="12299" max="12300" width="7.08984375" style="76" customWidth="1"/>
    <col min="12301" max="12301" width="4.08984375" style="76" customWidth="1"/>
    <col min="12302" max="12302" width="6.26953125" style="76" customWidth="1"/>
    <col min="12303" max="12303" width="3.90625" style="76" customWidth="1"/>
    <col min="12304" max="12304" width="6.26953125" style="76" customWidth="1"/>
    <col min="12305" max="12544" width="8.7265625" style="76"/>
    <col min="12545" max="12545" width="3.6328125" style="76" customWidth="1"/>
    <col min="12546" max="12546" width="4.6328125" style="76" customWidth="1"/>
    <col min="12547" max="12547" width="8.6328125" style="76" customWidth="1"/>
    <col min="12548" max="12548" width="3.6328125" style="76" customWidth="1"/>
    <col min="12549" max="12549" width="4.6328125" style="76" customWidth="1"/>
    <col min="12550" max="12550" width="8.6328125" style="76" customWidth="1"/>
    <col min="12551" max="12551" width="4" style="76" customWidth="1"/>
    <col min="12552" max="12552" width="5.453125" style="76" customWidth="1"/>
    <col min="12553" max="12553" width="6" style="76" customWidth="1"/>
    <col min="12554" max="12554" width="3.36328125" style="76" customWidth="1"/>
    <col min="12555" max="12556" width="7.08984375" style="76" customWidth="1"/>
    <col min="12557" max="12557" width="4.08984375" style="76" customWidth="1"/>
    <col min="12558" max="12558" width="6.26953125" style="76" customWidth="1"/>
    <col min="12559" max="12559" width="3.90625" style="76" customWidth="1"/>
    <col min="12560" max="12560" width="6.26953125" style="76" customWidth="1"/>
    <col min="12561" max="12800" width="8.7265625" style="76"/>
    <col min="12801" max="12801" width="3.6328125" style="76" customWidth="1"/>
    <col min="12802" max="12802" width="4.6328125" style="76" customWidth="1"/>
    <col min="12803" max="12803" width="8.6328125" style="76" customWidth="1"/>
    <col min="12804" max="12804" width="3.6328125" style="76" customWidth="1"/>
    <col min="12805" max="12805" width="4.6328125" style="76" customWidth="1"/>
    <col min="12806" max="12806" width="8.6328125" style="76" customWidth="1"/>
    <col min="12807" max="12807" width="4" style="76" customWidth="1"/>
    <col min="12808" max="12808" width="5.453125" style="76" customWidth="1"/>
    <col min="12809" max="12809" width="6" style="76" customWidth="1"/>
    <col min="12810" max="12810" width="3.36328125" style="76" customWidth="1"/>
    <col min="12811" max="12812" width="7.08984375" style="76" customWidth="1"/>
    <col min="12813" max="12813" width="4.08984375" style="76" customWidth="1"/>
    <col min="12814" max="12814" width="6.26953125" style="76" customWidth="1"/>
    <col min="12815" max="12815" width="3.90625" style="76" customWidth="1"/>
    <col min="12816" max="12816" width="6.26953125" style="76" customWidth="1"/>
    <col min="12817" max="13056" width="8.7265625" style="76"/>
    <col min="13057" max="13057" width="3.6328125" style="76" customWidth="1"/>
    <col min="13058" max="13058" width="4.6328125" style="76" customWidth="1"/>
    <col min="13059" max="13059" width="8.6328125" style="76" customWidth="1"/>
    <col min="13060" max="13060" width="3.6328125" style="76" customWidth="1"/>
    <col min="13061" max="13061" width="4.6328125" style="76" customWidth="1"/>
    <col min="13062" max="13062" width="8.6328125" style="76" customWidth="1"/>
    <col min="13063" max="13063" width="4" style="76" customWidth="1"/>
    <col min="13064" max="13064" width="5.453125" style="76" customWidth="1"/>
    <col min="13065" max="13065" width="6" style="76" customWidth="1"/>
    <col min="13066" max="13066" width="3.36328125" style="76" customWidth="1"/>
    <col min="13067" max="13068" width="7.08984375" style="76" customWidth="1"/>
    <col min="13069" max="13069" width="4.08984375" style="76" customWidth="1"/>
    <col min="13070" max="13070" width="6.26953125" style="76" customWidth="1"/>
    <col min="13071" max="13071" width="3.90625" style="76" customWidth="1"/>
    <col min="13072" max="13072" width="6.26953125" style="76" customWidth="1"/>
    <col min="13073" max="13312" width="8.7265625" style="76"/>
    <col min="13313" max="13313" width="3.6328125" style="76" customWidth="1"/>
    <col min="13314" max="13314" width="4.6328125" style="76" customWidth="1"/>
    <col min="13315" max="13315" width="8.6328125" style="76" customWidth="1"/>
    <col min="13316" max="13316" width="3.6328125" style="76" customWidth="1"/>
    <col min="13317" max="13317" width="4.6328125" style="76" customWidth="1"/>
    <col min="13318" max="13318" width="8.6328125" style="76" customWidth="1"/>
    <col min="13319" max="13319" width="4" style="76" customWidth="1"/>
    <col min="13320" max="13320" width="5.453125" style="76" customWidth="1"/>
    <col min="13321" max="13321" width="6" style="76" customWidth="1"/>
    <col min="13322" max="13322" width="3.36328125" style="76" customWidth="1"/>
    <col min="13323" max="13324" width="7.08984375" style="76" customWidth="1"/>
    <col min="13325" max="13325" width="4.08984375" style="76" customWidth="1"/>
    <col min="13326" max="13326" width="6.26953125" style="76" customWidth="1"/>
    <col min="13327" max="13327" width="3.90625" style="76" customWidth="1"/>
    <col min="13328" max="13328" width="6.26953125" style="76" customWidth="1"/>
    <col min="13329" max="13568" width="8.7265625" style="76"/>
    <col min="13569" max="13569" width="3.6328125" style="76" customWidth="1"/>
    <col min="13570" max="13570" width="4.6328125" style="76" customWidth="1"/>
    <col min="13571" max="13571" width="8.6328125" style="76" customWidth="1"/>
    <col min="13572" max="13572" width="3.6328125" style="76" customWidth="1"/>
    <col min="13573" max="13573" width="4.6328125" style="76" customWidth="1"/>
    <col min="13574" max="13574" width="8.6328125" style="76" customWidth="1"/>
    <col min="13575" max="13575" width="4" style="76" customWidth="1"/>
    <col min="13576" max="13576" width="5.453125" style="76" customWidth="1"/>
    <col min="13577" max="13577" width="6" style="76" customWidth="1"/>
    <col min="13578" max="13578" width="3.36328125" style="76" customWidth="1"/>
    <col min="13579" max="13580" width="7.08984375" style="76" customWidth="1"/>
    <col min="13581" max="13581" width="4.08984375" style="76" customWidth="1"/>
    <col min="13582" max="13582" width="6.26953125" style="76" customWidth="1"/>
    <col min="13583" max="13583" width="3.90625" style="76" customWidth="1"/>
    <col min="13584" max="13584" width="6.26953125" style="76" customWidth="1"/>
    <col min="13585" max="13824" width="8.7265625" style="76"/>
    <col min="13825" max="13825" width="3.6328125" style="76" customWidth="1"/>
    <col min="13826" max="13826" width="4.6328125" style="76" customWidth="1"/>
    <col min="13827" max="13827" width="8.6328125" style="76" customWidth="1"/>
    <col min="13828" max="13828" width="3.6328125" style="76" customWidth="1"/>
    <col min="13829" max="13829" width="4.6328125" style="76" customWidth="1"/>
    <col min="13830" max="13830" width="8.6328125" style="76" customWidth="1"/>
    <col min="13831" max="13831" width="4" style="76" customWidth="1"/>
    <col min="13832" max="13832" width="5.453125" style="76" customWidth="1"/>
    <col min="13833" max="13833" width="6" style="76" customWidth="1"/>
    <col min="13834" max="13834" width="3.36328125" style="76" customWidth="1"/>
    <col min="13835" max="13836" width="7.08984375" style="76" customWidth="1"/>
    <col min="13837" max="13837" width="4.08984375" style="76" customWidth="1"/>
    <col min="13838" max="13838" width="6.26953125" style="76" customWidth="1"/>
    <col min="13839" max="13839" width="3.90625" style="76" customWidth="1"/>
    <col min="13840" max="13840" width="6.26953125" style="76" customWidth="1"/>
    <col min="13841" max="14080" width="8.7265625" style="76"/>
    <col min="14081" max="14081" width="3.6328125" style="76" customWidth="1"/>
    <col min="14082" max="14082" width="4.6328125" style="76" customWidth="1"/>
    <col min="14083" max="14083" width="8.6328125" style="76" customWidth="1"/>
    <col min="14084" max="14084" width="3.6328125" style="76" customWidth="1"/>
    <col min="14085" max="14085" width="4.6328125" style="76" customWidth="1"/>
    <col min="14086" max="14086" width="8.6328125" style="76" customWidth="1"/>
    <col min="14087" max="14087" width="4" style="76" customWidth="1"/>
    <col min="14088" max="14088" width="5.453125" style="76" customWidth="1"/>
    <col min="14089" max="14089" width="6" style="76" customWidth="1"/>
    <col min="14090" max="14090" width="3.36328125" style="76" customWidth="1"/>
    <col min="14091" max="14092" width="7.08984375" style="76" customWidth="1"/>
    <col min="14093" max="14093" width="4.08984375" style="76" customWidth="1"/>
    <col min="14094" max="14094" width="6.26953125" style="76" customWidth="1"/>
    <col min="14095" max="14095" width="3.90625" style="76" customWidth="1"/>
    <col min="14096" max="14096" width="6.26953125" style="76" customWidth="1"/>
    <col min="14097" max="14336" width="8.7265625" style="76"/>
    <col min="14337" max="14337" width="3.6328125" style="76" customWidth="1"/>
    <col min="14338" max="14338" width="4.6328125" style="76" customWidth="1"/>
    <col min="14339" max="14339" width="8.6328125" style="76" customWidth="1"/>
    <col min="14340" max="14340" width="3.6328125" style="76" customWidth="1"/>
    <col min="14341" max="14341" width="4.6328125" style="76" customWidth="1"/>
    <col min="14342" max="14342" width="8.6328125" style="76" customWidth="1"/>
    <col min="14343" max="14343" width="4" style="76" customWidth="1"/>
    <col min="14344" max="14344" width="5.453125" style="76" customWidth="1"/>
    <col min="14345" max="14345" width="6" style="76" customWidth="1"/>
    <col min="14346" max="14346" width="3.36328125" style="76" customWidth="1"/>
    <col min="14347" max="14348" width="7.08984375" style="76" customWidth="1"/>
    <col min="14349" max="14349" width="4.08984375" style="76" customWidth="1"/>
    <col min="14350" max="14350" width="6.26953125" style="76" customWidth="1"/>
    <col min="14351" max="14351" width="3.90625" style="76" customWidth="1"/>
    <col min="14352" max="14352" width="6.26953125" style="76" customWidth="1"/>
    <col min="14353" max="14592" width="8.7265625" style="76"/>
    <col min="14593" max="14593" width="3.6328125" style="76" customWidth="1"/>
    <col min="14594" max="14594" width="4.6328125" style="76" customWidth="1"/>
    <col min="14595" max="14595" width="8.6328125" style="76" customWidth="1"/>
    <col min="14596" max="14596" width="3.6328125" style="76" customWidth="1"/>
    <col min="14597" max="14597" width="4.6328125" style="76" customWidth="1"/>
    <col min="14598" max="14598" width="8.6328125" style="76" customWidth="1"/>
    <col min="14599" max="14599" width="4" style="76" customWidth="1"/>
    <col min="14600" max="14600" width="5.453125" style="76" customWidth="1"/>
    <col min="14601" max="14601" width="6" style="76" customWidth="1"/>
    <col min="14602" max="14602" width="3.36328125" style="76" customWidth="1"/>
    <col min="14603" max="14604" width="7.08984375" style="76" customWidth="1"/>
    <col min="14605" max="14605" width="4.08984375" style="76" customWidth="1"/>
    <col min="14606" max="14606" width="6.26953125" style="76" customWidth="1"/>
    <col min="14607" max="14607" width="3.90625" style="76" customWidth="1"/>
    <col min="14608" max="14608" width="6.26953125" style="76" customWidth="1"/>
    <col min="14609" max="14848" width="8.7265625" style="76"/>
    <col min="14849" max="14849" width="3.6328125" style="76" customWidth="1"/>
    <col min="14850" max="14850" width="4.6328125" style="76" customWidth="1"/>
    <col min="14851" max="14851" width="8.6328125" style="76" customWidth="1"/>
    <col min="14852" max="14852" width="3.6328125" style="76" customWidth="1"/>
    <col min="14853" max="14853" width="4.6328125" style="76" customWidth="1"/>
    <col min="14854" max="14854" width="8.6328125" style="76" customWidth="1"/>
    <col min="14855" max="14855" width="4" style="76" customWidth="1"/>
    <col min="14856" max="14856" width="5.453125" style="76" customWidth="1"/>
    <col min="14857" max="14857" width="6" style="76" customWidth="1"/>
    <col min="14858" max="14858" width="3.36328125" style="76" customWidth="1"/>
    <col min="14859" max="14860" width="7.08984375" style="76" customWidth="1"/>
    <col min="14861" max="14861" width="4.08984375" style="76" customWidth="1"/>
    <col min="14862" max="14862" width="6.26953125" style="76" customWidth="1"/>
    <col min="14863" max="14863" width="3.90625" style="76" customWidth="1"/>
    <col min="14864" max="14864" width="6.26953125" style="76" customWidth="1"/>
    <col min="14865" max="15104" width="8.7265625" style="76"/>
    <col min="15105" max="15105" width="3.6328125" style="76" customWidth="1"/>
    <col min="15106" max="15106" width="4.6328125" style="76" customWidth="1"/>
    <col min="15107" max="15107" width="8.6328125" style="76" customWidth="1"/>
    <col min="15108" max="15108" width="3.6328125" style="76" customWidth="1"/>
    <col min="15109" max="15109" width="4.6328125" style="76" customWidth="1"/>
    <col min="15110" max="15110" width="8.6328125" style="76" customWidth="1"/>
    <col min="15111" max="15111" width="4" style="76" customWidth="1"/>
    <col min="15112" max="15112" width="5.453125" style="76" customWidth="1"/>
    <col min="15113" max="15113" width="6" style="76" customWidth="1"/>
    <col min="15114" max="15114" width="3.36328125" style="76" customWidth="1"/>
    <col min="15115" max="15116" width="7.08984375" style="76" customWidth="1"/>
    <col min="15117" max="15117" width="4.08984375" style="76" customWidth="1"/>
    <col min="15118" max="15118" width="6.26953125" style="76" customWidth="1"/>
    <col min="15119" max="15119" width="3.90625" style="76" customWidth="1"/>
    <col min="15120" max="15120" width="6.26953125" style="76" customWidth="1"/>
    <col min="15121" max="15360" width="8.7265625" style="76"/>
    <col min="15361" max="15361" width="3.6328125" style="76" customWidth="1"/>
    <col min="15362" max="15362" width="4.6328125" style="76" customWidth="1"/>
    <col min="15363" max="15363" width="8.6328125" style="76" customWidth="1"/>
    <col min="15364" max="15364" width="3.6328125" style="76" customWidth="1"/>
    <col min="15365" max="15365" width="4.6328125" style="76" customWidth="1"/>
    <col min="15366" max="15366" width="8.6328125" style="76" customWidth="1"/>
    <col min="15367" max="15367" width="4" style="76" customWidth="1"/>
    <col min="15368" max="15368" width="5.453125" style="76" customWidth="1"/>
    <col min="15369" max="15369" width="6" style="76" customWidth="1"/>
    <col min="15370" max="15370" width="3.36328125" style="76" customWidth="1"/>
    <col min="15371" max="15372" width="7.08984375" style="76" customWidth="1"/>
    <col min="15373" max="15373" width="4.08984375" style="76" customWidth="1"/>
    <col min="15374" max="15374" width="6.26953125" style="76" customWidth="1"/>
    <col min="15375" max="15375" width="3.90625" style="76" customWidth="1"/>
    <col min="15376" max="15376" width="6.26953125" style="76" customWidth="1"/>
    <col min="15377" max="15616" width="8.7265625" style="76"/>
    <col min="15617" max="15617" width="3.6328125" style="76" customWidth="1"/>
    <col min="15618" max="15618" width="4.6328125" style="76" customWidth="1"/>
    <col min="15619" max="15619" width="8.6328125" style="76" customWidth="1"/>
    <col min="15620" max="15620" width="3.6328125" style="76" customWidth="1"/>
    <col min="15621" max="15621" width="4.6328125" style="76" customWidth="1"/>
    <col min="15622" max="15622" width="8.6328125" style="76" customWidth="1"/>
    <col min="15623" max="15623" width="4" style="76" customWidth="1"/>
    <col min="15624" max="15624" width="5.453125" style="76" customWidth="1"/>
    <col min="15625" max="15625" width="6" style="76" customWidth="1"/>
    <col min="15626" max="15626" width="3.36328125" style="76" customWidth="1"/>
    <col min="15627" max="15628" width="7.08984375" style="76" customWidth="1"/>
    <col min="15629" max="15629" width="4.08984375" style="76" customWidth="1"/>
    <col min="15630" max="15630" width="6.26953125" style="76" customWidth="1"/>
    <col min="15631" max="15631" width="3.90625" style="76" customWidth="1"/>
    <col min="15632" max="15632" width="6.26953125" style="76" customWidth="1"/>
    <col min="15633" max="15872" width="8.7265625" style="76"/>
    <col min="15873" max="15873" width="3.6328125" style="76" customWidth="1"/>
    <col min="15874" max="15874" width="4.6328125" style="76" customWidth="1"/>
    <col min="15875" max="15875" width="8.6328125" style="76" customWidth="1"/>
    <col min="15876" max="15876" width="3.6328125" style="76" customWidth="1"/>
    <col min="15877" max="15877" width="4.6328125" style="76" customWidth="1"/>
    <col min="15878" max="15878" width="8.6328125" style="76" customWidth="1"/>
    <col min="15879" max="15879" width="4" style="76" customWidth="1"/>
    <col min="15880" max="15880" width="5.453125" style="76" customWidth="1"/>
    <col min="15881" max="15881" width="6" style="76" customWidth="1"/>
    <col min="15882" max="15882" width="3.36328125" style="76" customWidth="1"/>
    <col min="15883" max="15884" width="7.08984375" style="76" customWidth="1"/>
    <col min="15885" max="15885" width="4.08984375" style="76" customWidth="1"/>
    <col min="15886" max="15886" width="6.26953125" style="76" customWidth="1"/>
    <col min="15887" max="15887" width="3.90625" style="76" customWidth="1"/>
    <col min="15888" max="15888" width="6.26953125" style="76" customWidth="1"/>
    <col min="15889" max="16128" width="8.7265625" style="76"/>
    <col min="16129" max="16129" width="3.6328125" style="76" customWidth="1"/>
    <col min="16130" max="16130" width="4.6328125" style="76" customWidth="1"/>
    <col min="16131" max="16131" width="8.6328125" style="76" customWidth="1"/>
    <col min="16132" max="16132" width="3.6328125" style="76" customWidth="1"/>
    <col min="16133" max="16133" width="4.6328125" style="76" customWidth="1"/>
    <col min="16134" max="16134" width="8.6328125" style="76" customWidth="1"/>
    <col min="16135" max="16135" width="4" style="76" customWidth="1"/>
    <col min="16136" max="16136" width="5.453125" style="76" customWidth="1"/>
    <col min="16137" max="16137" width="6" style="76" customWidth="1"/>
    <col min="16138" max="16138" width="3.36328125" style="76" customWidth="1"/>
    <col min="16139" max="16140" width="7.08984375" style="76" customWidth="1"/>
    <col min="16141" max="16141" width="4.08984375" style="76" customWidth="1"/>
    <col min="16142" max="16142" width="6.26953125" style="76" customWidth="1"/>
    <col min="16143" max="16143" width="3.90625" style="76" customWidth="1"/>
    <col min="16144" max="16144" width="6.26953125" style="76" customWidth="1"/>
    <col min="16145" max="16384" width="8.7265625" style="76"/>
  </cols>
  <sheetData>
    <row r="1" spans="1:16" ht="19" x14ac:dyDescent="0.2">
      <c r="A1" s="53" t="s">
        <v>940</v>
      </c>
    </row>
    <row r="2" spans="1:16" ht="12.65" customHeight="1" x14ac:dyDescent="0.2">
      <c r="A2" s="53"/>
    </row>
    <row r="3" spans="1:16" ht="12.65" customHeight="1" x14ac:dyDescent="0.2">
      <c r="A3" s="2059" t="s">
        <v>106</v>
      </c>
      <c r="B3" s="2059"/>
      <c r="C3" s="2059"/>
      <c r="D3" s="2059"/>
      <c r="E3" s="2059"/>
      <c r="F3" s="2059"/>
      <c r="G3" s="2059"/>
      <c r="H3" s="2059"/>
      <c r="K3" s="2060" t="s">
        <v>107</v>
      </c>
      <c r="L3" s="2060"/>
      <c r="M3" s="2060"/>
      <c r="N3" s="2060"/>
      <c r="O3" s="2060"/>
      <c r="P3" s="2060"/>
    </row>
    <row r="4" spans="1:16" ht="12.65" customHeight="1" x14ac:dyDescent="0.2">
      <c r="A4" s="2059"/>
      <c r="B4" s="2059"/>
      <c r="C4" s="2059"/>
      <c r="D4" s="2059"/>
      <c r="E4" s="2059"/>
      <c r="F4" s="2059"/>
      <c r="G4" s="2059"/>
      <c r="H4" s="2059"/>
      <c r="I4" s="55"/>
      <c r="K4" s="2060"/>
      <c r="L4" s="2060"/>
      <c r="M4" s="2060"/>
      <c r="N4" s="2060"/>
      <c r="O4" s="2060"/>
      <c r="P4" s="2060"/>
    </row>
    <row r="5" spans="1:16" ht="12.65" customHeight="1" x14ac:dyDescent="0.2">
      <c r="A5" s="2061" t="s">
        <v>108</v>
      </c>
      <c r="B5" s="2061"/>
      <c r="C5" s="2061"/>
      <c r="D5" s="2061"/>
      <c r="E5" s="2061"/>
      <c r="F5" s="2061"/>
      <c r="G5" s="2061"/>
      <c r="H5" s="2061"/>
      <c r="I5" s="2061"/>
      <c r="K5" s="2074"/>
      <c r="L5" s="2074"/>
      <c r="M5" s="2076" t="s">
        <v>222</v>
      </c>
      <c r="N5" s="2076"/>
      <c r="O5" s="2078" t="s">
        <v>941</v>
      </c>
      <c r="P5" s="2079"/>
    </row>
    <row r="6" spans="1:16" ht="12.65" customHeight="1" x14ac:dyDescent="0.2">
      <c r="A6" s="56" t="s">
        <v>109</v>
      </c>
      <c r="B6" s="320"/>
      <c r="C6" s="321" t="s">
        <v>110</v>
      </c>
      <c r="D6" s="56" t="s">
        <v>111</v>
      </c>
      <c r="E6" s="320"/>
      <c r="F6" s="321" t="s">
        <v>112</v>
      </c>
      <c r="K6" s="2075"/>
      <c r="L6" s="2075"/>
      <c r="M6" s="2077"/>
      <c r="N6" s="2077"/>
      <c r="O6" s="2080"/>
      <c r="P6" s="2081"/>
    </row>
    <row r="7" spans="1:16" ht="12.65" customHeight="1" x14ac:dyDescent="0.2">
      <c r="A7" s="56" t="s">
        <v>113</v>
      </c>
      <c r="B7" s="320"/>
      <c r="C7" s="321" t="s">
        <v>114</v>
      </c>
      <c r="D7" s="56" t="s">
        <v>115</v>
      </c>
      <c r="E7" s="320"/>
      <c r="F7" s="321" t="s">
        <v>116</v>
      </c>
      <c r="K7" s="2040" t="s">
        <v>109</v>
      </c>
      <c r="L7" s="2041"/>
      <c r="M7" s="322" t="s">
        <v>492</v>
      </c>
      <c r="N7" s="323" t="str">
        <f>H18</f>
        <v/>
      </c>
      <c r="O7" s="322" t="s">
        <v>117</v>
      </c>
      <c r="P7" s="323" t="str">
        <f>H20</f>
        <v/>
      </c>
    </row>
    <row r="8" spans="1:16" ht="12.65" customHeight="1" x14ac:dyDescent="0.2">
      <c r="A8" s="56" t="s">
        <v>118</v>
      </c>
      <c r="B8" s="320"/>
      <c r="C8" s="321" t="s">
        <v>119</v>
      </c>
      <c r="D8" s="56" t="s">
        <v>326</v>
      </c>
      <c r="E8" s="320"/>
      <c r="F8" s="321" t="s">
        <v>327</v>
      </c>
      <c r="K8" s="2040" t="s">
        <v>113</v>
      </c>
      <c r="L8" s="2041"/>
      <c r="M8" s="322" t="s">
        <v>328</v>
      </c>
      <c r="N8" s="323" t="str">
        <f>H22</f>
        <v/>
      </c>
      <c r="O8" s="322" t="s">
        <v>329</v>
      </c>
      <c r="P8" s="323" t="str">
        <f>H24</f>
        <v/>
      </c>
    </row>
    <row r="9" spans="1:16" ht="12.65" customHeight="1" x14ac:dyDescent="0.2">
      <c r="A9" s="56" t="s">
        <v>330</v>
      </c>
      <c r="B9" s="320"/>
      <c r="C9" s="321" t="s">
        <v>331</v>
      </c>
      <c r="D9" s="56" t="s">
        <v>332</v>
      </c>
      <c r="E9" s="320"/>
      <c r="F9" s="321" t="s">
        <v>333</v>
      </c>
      <c r="K9" s="2040" t="s">
        <v>118</v>
      </c>
      <c r="L9" s="2041"/>
      <c r="M9" s="322" t="s">
        <v>334</v>
      </c>
      <c r="N9" s="323" t="str">
        <f>H26</f>
        <v/>
      </c>
      <c r="O9" s="322" t="s">
        <v>335</v>
      </c>
      <c r="P9" s="323" t="str">
        <f>H28</f>
        <v/>
      </c>
    </row>
    <row r="10" spans="1:16" ht="12.65" customHeight="1" x14ac:dyDescent="0.2">
      <c r="A10" s="56" t="s">
        <v>336</v>
      </c>
      <c r="B10" s="320"/>
      <c r="C10" s="321" t="s">
        <v>337</v>
      </c>
      <c r="D10" s="56" t="s">
        <v>338</v>
      </c>
      <c r="E10" s="320"/>
      <c r="F10" s="321" t="s">
        <v>339</v>
      </c>
      <c r="G10" s="325"/>
      <c r="K10" s="2040" t="s">
        <v>330</v>
      </c>
      <c r="L10" s="2041"/>
      <c r="M10" s="322" t="s">
        <v>340</v>
      </c>
      <c r="N10" s="323" t="str">
        <f>H30</f>
        <v/>
      </c>
      <c r="O10" s="322" t="s">
        <v>341</v>
      </c>
      <c r="P10" s="323" t="str">
        <f>H32</f>
        <v/>
      </c>
    </row>
    <row r="11" spans="1:16" ht="12.65" customHeight="1" x14ac:dyDescent="0.2">
      <c r="A11" s="56" t="s">
        <v>342</v>
      </c>
      <c r="B11" s="320"/>
      <c r="C11" s="326" t="s">
        <v>343</v>
      </c>
      <c r="D11" s="327"/>
      <c r="E11" s="87"/>
      <c r="F11" s="87"/>
      <c r="G11" s="88"/>
      <c r="K11" s="2040" t="s">
        <v>336</v>
      </c>
      <c r="L11" s="2041"/>
      <c r="M11" s="322" t="s">
        <v>344</v>
      </c>
      <c r="N11" s="323" t="str">
        <f>H34</f>
        <v/>
      </c>
      <c r="O11" s="322" t="s">
        <v>345</v>
      </c>
      <c r="P11" s="323" t="str">
        <f>H36</f>
        <v/>
      </c>
    </row>
    <row r="12" spans="1:16" ht="12.65" customHeight="1" x14ac:dyDescent="0.2">
      <c r="K12" s="2040" t="s">
        <v>342</v>
      </c>
      <c r="L12" s="2041"/>
      <c r="M12" s="322" t="s">
        <v>346</v>
      </c>
      <c r="N12" s="323" t="str">
        <f>H38</f>
        <v/>
      </c>
      <c r="O12" s="322" t="s">
        <v>347</v>
      </c>
      <c r="P12" s="323" t="str">
        <f>H40</f>
        <v/>
      </c>
    </row>
    <row r="13" spans="1:16" ht="12.65" customHeight="1" x14ac:dyDescent="0.2">
      <c r="A13" s="2056" t="s">
        <v>942</v>
      </c>
      <c r="B13" s="2056"/>
      <c r="C13" s="2056"/>
      <c r="D13" s="2056"/>
      <c r="E13" s="2056"/>
      <c r="F13" s="2056"/>
      <c r="G13" s="2056"/>
      <c r="H13" s="2056"/>
      <c r="I13" s="2056"/>
      <c r="K13" s="2040" t="s">
        <v>111</v>
      </c>
      <c r="L13" s="2041"/>
      <c r="M13" s="322" t="s">
        <v>348</v>
      </c>
      <c r="N13" s="323" t="str">
        <f>H42</f>
        <v/>
      </c>
      <c r="O13" s="322" t="s">
        <v>349</v>
      </c>
      <c r="P13" s="323" t="str">
        <f>H44</f>
        <v/>
      </c>
    </row>
    <row r="14" spans="1:16" ht="12.65" customHeight="1" x14ac:dyDescent="0.2">
      <c r="A14" s="2056"/>
      <c r="B14" s="2056"/>
      <c r="C14" s="2056"/>
      <c r="D14" s="2056"/>
      <c r="E14" s="2056"/>
      <c r="F14" s="2056"/>
      <c r="G14" s="2056"/>
      <c r="H14" s="2056"/>
      <c r="I14" s="2056"/>
      <c r="K14" s="2040" t="s">
        <v>115</v>
      </c>
      <c r="L14" s="2041"/>
      <c r="M14" s="322" t="s">
        <v>350</v>
      </c>
      <c r="N14" s="323" t="str">
        <f>H46</f>
        <v/>
      </c>
      <c r="O14" s="322" t="s">
        <v>351</v>
      </c>
      <c r="P14" s="323" t="str">
        <f>H48</f>
        <v/>
      </c>
    </row>
    <row r="15" spans="1:16" ht="12.65" customHeight="1" x14ac:dyDescent="0.2">
      <c r="A15" s="2056"/>
      <c r="B15" s="2056"/>
      <c r="C15" s="2056"/>
      <c r="D15" s="2056"/>
      <c r="E15" s="2056"/>
      <c r="F15" s="2056"/>
      <c r="G15" s="2056"/>
      <c r="H15" s="2056"/>
      <c r="I15" s="2056"/>
      <c r="K15" s="2040" t="s">
        <v>326</v>
      </c>
      <c r="L15" s="2041"/>
      <c r="M15" s="322" t="s">
        <v>352</v>
      </c>
      <c r="N15" s="323" t="str">
        <f>H50</f>
        <v/>
      </c>
      <c r="O15" s="322" t="s">
        <v>353</v>
      </c>
      <c r="P15" s="323" t="str">
        <f>H52</f>
        <v/>
      </c>
    </row>
    <row r="16" spans="1:16" ht="12.65" customHeight="1" thickBot="1" x14ac:dyDescent="0.25">
      <c r="A16" s="66" t="s">
        <v>354</v>
      </c>
      <c r="B16" s="88"/>
      <c r="C16" s="88"/>
      <c r="D16" s="88"/>
      <c r="E16" s="88"/>
      <c r="F16" s="88"/>
      <c r="G16" s="88"/>
      <c r="H16" s="88"/>
      <c r="K16" s="2040" t="s">
        <v>332</v>
      </c>
      <c r="L16" s="2041"/>
      <c r="M16" s="322" t="s">
        <v>355</v>
      </c>
      <c r="N16" s="323" t="str">
        <f>H54</f>
        <v/>
      </c>
      <c r="O16" s="322" t="s">
        <v>356</v>
      </c>
      <c r="P16" s="323" t="str">
        <f>H56</f>
        <v/>
      </c>
    </row>
    <row r="17" spans="1:16" ht="12.65" customHeight="1" thickBot="1" x14ac:dyDescent="0.25">
      <c r="A17" s="2019" t="s">
        <v>109</v>
      </c>
      <c r="B17" s="2022" t="s">
        <v>357</v>
      </c>
      <c r="C17" s="2023"/>
      <c r="D17" s="2023"/>
      <c r="E17" s="2024"/>
      <c r="F17" s="2025" t="s">
        <v>358</v>
      </c>
      <c r="G17" s="2026"/>
      <c r="H17" s="328"/>
      <c r="I17" s="329" t="s">
        <v>590</v>
      </c>
      <c r="K17" s="2057" t="s">
        <v>338</v>
      </c>
      <c r="L17" s="2058"/>
      <c r="M17" s="330" t="s">
        <v>359</v>
      </c>
      <c r="N17" s="331" t="str">
        <f>H58</f>
        <v/>
      </c>
      <c r="O17" s="330" t="s">
        <v>360</v>
      </c>
      <c r="P17" s="331" t="str">
        <f>H60</f>
        <v/>
      </c>
    </row>
    <row r="18" spans="1:16" ht="12.65" customHeight="1" thickTop="1" x14ac:dyDescent="0.2">
      <c r="A18" s="2020"/>
      <c r="B18" s="2027" t="s">
        <v>361</v>
      </c>
      <c r="C18" s="2028"/>
      <c r="D18" s="2028"/>
      <c r="E18" s="2029"/>
      <c r="F18" s="2030" t="s">
        <v>362</v>
      </c>
      <c r="G18" s="2031"/>
      <c r="H18" s="332" t="str">
        <f>IF(B6&lt;&gt;"",ROUNDDOWN(H17/B6,1),"")</f>
        <v/>
      </c>
      <c r="I18" s="333" t="s">
        <v>363</v>
      </c>
      <c r="K18" s="2054" t="s">
        <v>364</v>
      </c>
      <c r="L18" s="2055"/>
      <c r="M18" s="334" t="s">
        <v>493</v>
      </c>
      <c r="N18" s="335" t="str">
        <f>IF((SUM(N7:N17))&lt;&gt;0,SUM(N7:N17),"")</f>
        <v/>
      </c>
      <c r="O18" s="334" t="s">
        <v>494</v>
      </c>
      <c r="P18" s="335" t="str">
        <f>IF((SUM(P7:P17))&lt;&gt;0,SUM(P7:P17),"")</f>
        <v/>
      </c>
    </row>
    <row r="19" spans="1:16" ht="12.65" customHeight="1" x14ac:dyDescent="0.2">
      <c r="A19" s="2020"/>
      <c r="B19" s="2062" t="s">
        <v>943</v>
      </c>
      <c r="C19" s="2063"/>
      <c r="D19" s="2063"/>
      <c r="E19" s="2064"/>
      <c r="F19" s="2030" t="s">
        <v>365</v>
      </c>
      <c r="G19" s="2031"/>
      <c r="H19" s="320"/>
      <c r="I19" s="333" t="s">
        <v>590</v>
      </c>
    </row>
    <row r="20" spans="1:16" ht="12.65" customHeight="1" thickBot="1" x14ac:dyDescent="0.25">
      <c r="A20" s="2021"/>
      <c r="B20" s="2034" t="s">
        <v>361</v>
      </c>
      <c r="C20" s="2035"/>
      <c r="D20" s="2035"/>
      <c r="E20" s="2036"/>
      <c r="F20" s="2032" t="s">
        <v>366</v>
      </c>
      <c r="G20" s="2033"/>
      <c r="H20" s="332" t="str">
        <f>IF(B6&lt;&gt;"",ROUNDDOWN(H19/B6,1),"")</f>
        <v/>
      </c>
      <c r="I20" s="336" t="s">
        <v>367</v>
      </c>
      <c r="M20" s="2039" t="s">
        <v>368</v>
      </c>
      <c r="N20" s="2039"/>
      <c r="O20" s="2039" t="s">
        <v>369</v>
      </c>
      <c r="P20" s="2039"/>
    </row>
    <row r="21" spans="1:16" ht="12.65" customHeight="1" thickBot="1" x14ac:dyDescent="0.25">
      <c r="A21" s="2019" t="s">
        <v>113</v>
      </c>
      <c r="B21" s="2022" t="s">
        <v>357</v>
      </c>
      <c r="C21" s="2023"/>
      <c r="D21" s="2023"/>
      <c r="E21" s="2024"/>
      <c r="F21" s="2025" t="s">
        <v>370</v>
      </c>
      <c r="G21" s="2026"/>
      <c r="H21" s="328"/>
      <c r="I21" s="329" t="s">
        <v>590</v>
      </c>
    </row>
    <row r="22" spans="1:16" ht="12.65" customHeight="1" thickTop="1" thickBot="1" x14ac:dyDescent="0.25">
      <c r="A22" s="2020"/>
      <c r="B22" s="2027" t="s">
        <v>361</v>
      </c>
      <c r="C22" s="2028"/>
      <c r="D22" s="2028"/>
      <c r="E22" s="2029"/>
      <c r="F22" s="2030" t="s">
        <v>371</v>
      </c>
      <c r="G22" s="2031"/>
      <c r="H22" s="332" t="str">
        <f>IF(B7&lt;&gt;"",ROUNDDOWN(H21/B7,1),"")</f>
        <v/>
      </c>
      <c r="I22" s="333" t="s">
        <v>372</v>
      </c>
      <c r="K22" s="2040" t="s">
        <v>373</v>
      </c>
      <c r="L22" s="2041"/>
      <c r="M22" s="76" t="s">
        <v>374</v>
      </c>
      <c r="N22" s="337" t="str">
        <f>IF(SUM(N7:N17)&lt;&gt;0,ROUNDDOWN(AVERAGE(N7:N17),1),"")</f>
        <v/>
      </c>
      <c r="O22" s="76" t="s">
        <v>375</v>
      </c>
      <c r="P22" s="337" t="str">
        <f>IF(SUM(P7:P17)&lt;&gt;0,ROUNDDOWN(AVERAGE(P7:P17),1),"")</f>
        <v/>
      </c>
    </row>
    <row r="23" spans="1:16" ht="12.65" customHeight="1" thickTop="1" x14ac:dyDescent="0.2">
      <c r="A23" s="2020"/>
      <c r="B23" s="2062" t="s">
        <v>943</v>
      </c>
      <c r="C23" s="2063"/>
      <c r="D23" s="2063"/>
      <c r="E23" s="2064"/>
      <c r="F23" s="2030" t="s">
        <v>376</v>
      </c>
      <c r="G23" s="2031"/>
      <c r="H23" s="320"/>
      <c r="I23" s="333" t="s">
        <v>590</v>
      </c>
      <c r="K23" s="78" t="s">
        <v>377</v>
      </c>
      <c r="L23" s="78"/>
      <c r="M23" s="79"/>
      <c r="N23" s="80"/>
      <c r="O23" s="80"/>
      <c r="P23" s="80"/>
    </row>
    <row r="24" spans="1:16" ht="12.65" customHeight="1" thickBot="1" x14ac:dyDescent="0.25">
      <c r="A24" s="2021"/>
      <c r="B24" s="2034" t="s">
        <v>361</v>
      </c>
      <c r="C24" s="2035"/>
      <c r="D24" s="2035"/>
      <c r="E24" s="2036"/>
      <c r="F24" s="2032" t="s">
        <v>378</v>
      </c>
      <c r="G24" s="2033"/>
      <c r="H24" s="332" t="str">
        <f>IF(B7&lt;&gt;"",ROUNDDOWN(H23/B7,1),"")</f>
        <v/>
      </c>
      <c r="I24" s="336" t="s">
        <v>379</v>
      </c>
      <c r="M24" s="338"/>
    </row>
    <row r="25" spans="1:16" ht="12.65" customHeight="1" thickBot="1" x14ac:dyDescent="0.25">
      <c r="A25" s="2019" t="s">
        <v>118</v>
      </c>
      <c r="B25" s="2022" t="s">
        <v>357</v>
      </c>
      <c r="C25" s="2023"/>
      <c r="D25" s="2023"/>
      <c r="E25" s="2024"/>
      <c r="F25" s="2025" t="s">
        <v>380</v>
      </c>
      <c r="G25" s="2026"/>
      <c r="H25" s="328"/>
      <c r="I25" s="329" t="s">
        <v>590</v>
      </c>
    </row>
    <row r="26" spans="1:16" ht="12.65" customHeight="1" thickTop="1" thickBot="1" x14ac:dyDescent="0.25">
      <c r="A26" s="2020"/>
      <c r="B26" s="2027" t="s">
        <v>361</v>
      </c>
      <c r="C26" s="2028"/>
      <c r="D26" s="2028"/>
      <c r="E26" s="2029"/>
      <c r="F26" s="2030" t="s">
        <v>381</v>
      </c>
      <c r="G26" s="2031"/>
      <c r="H26" s="332" t="str">
        <f>IF(B8&lt;&gt;"",ROUNDDOWN(H25/B8,1),"")</f>
        <v/>
      </c>
      <c r="I26" s="333" t="s">
        <v>382</v>
      </c>
      <c r="K26" s="82" t="s">
        <v>495</v>
      </c>
      <c r="L26" s="337" t="str">
        <f>P22</f>
        <v/>
      </c>
      <c r="M26" s="338" t="s">
        <v>212</v>
      </c>
    </row>
    <row r="27" spans="1:16" ht="12.65" customHeight="1" thickTop="1" thickBot="1" x14ac:dyDescent="0.25">
      <c r="A27" s="2020"/>
      <c r="B27" s="2062" t="s">
        <v>943</v>
      </c>
      <c r="C27" s="2063"/>
      <c r="D27" s="2063"/>
      <c r="E27" s="2064"/>
      <c r="F27" s="2030" t="s">
        <v>383</v>
      </c>
      <c r="G27" s="2031"/>
      <c r="H27" s="320"/>
      <c r="I27" s="333" t="s">
        <v>590</v>
      </c>
      <c r="N27" s="82" t="s">
        <v>384</v>
      </c>
      <c r="O27" s="83" t="str">
        <f>IF(L26&lt;&gt;"",ROUNDDOWN(((L26/L28)*100),0),"")</f>
        <v/>
      </c>
      <c r="P27" s="76" t="s">
        <v>385</v>
      </c>
    </row>
    <row r="28" spans="1:16" ht="12.65" customHeight="1" thickTop="1" thickBot="1" x14ac:dyDescent="0.25">
      <c r="A28" s="2021"/>
      <c r="B28" s="2034" t="s">
        <v>361</v>
      </c>
      <c r="C28" s="2035"/>
      <c r="D28" s="2035"/>
      <c r="E28" s="2036"/>
      <c r="F28" s="2032" t="s">
        <v>386</v>
      </c>
      <c r="G28" s="2033"/>
      <c r="H28" s="332" t="str">
        <f>IF(B8&lt;&gt;"",ROUNDDOWN(H27/B8,1),"")</f>
        <v/>
      </c>
      <c r="I28" s="336" t="s">
        <v>387</v>
      </c>
      <c r="K28" s="82" t="s">
        <v>496</v>
      </c>
      <c r="L28" s="337" t="str">
        <f>N22</f>
        <v/>
      </c>
      <c r="M28" s="76" t="s">
        <v>212</v>
      </c>
    </row>
    <row r="29" spans="1:16" ht="12.65" customHeight="1" x14ac:dyDescent="0.2">
      <c r="A29" s="2019" t="s">
        <v>330</v>
      </c>
      <c r="B29" s="2022" t="s">
        <v>357</v>
      </c>
      <c r="C29" s="2023"/>
      <c r="D29" s="2023"/>
      <c r="E29" s="2024"/>
      <c r="F29" s="2025" t="s">
        <v>388</v>
      </c>
      <c r="G29" s="2026"/>
      <c r="H29" s="328"/>
      <c r="I29" s="329" t="s">
        <v>590</v>
      </c>
    </row>
    <row r="30" spans="1:16" ht="12.65" customHeight="1" x14ac:dyDescent="0.2">
      <c r="A30" s="2020"/>
      <c r="B30" s="2027" t="s">
        <v>361</v>
      </c>
      <c r="C30" s="2028"/>
      <c r="D30" s="2028"/>
      <c r="E30" s="2029"/>
      <c r="F30" s="2030" t="s">
        <v>389</v>
      </c>
      <c r="G30" s="2031"/>
      <c r="H30" s="332" t="str">
        <f>IF(B9&lt;&gt;"",ROUNDDOWN(H29/B9,1),"")</f>
        <v/>
      </c>
      <c r="I30" s="333" t="s">
        <v>390</v>
      </c>
    </row>
    <row r="31" spans="1:16" ht="12.65" customHeight="1" x14ac:dyDescent="0.2">
      <c r="A31" s="2020"/>
      <c r="B31" s="2062" t="s">
        <v>943</v>
      </c>
      <c r="C31" s="2063"/>
      <c r="D31" s="2063"/>
      <c r="E31" s="2064"/>
      <c r="F31" s="2030" t="s">
        <v>391</v>
      </c>
      <c r="G31" s="2031"/>
      <c r="H31" s="320"/>
      <c r="I31" s="333" t="s">
        <v>590</v>
      </c>
      <c r="K31" s="2038" t="s">
        <v>392</v>
      </c>
      <c r="L31" s="2038"/>
      <c r="M31" s="2038"/>
      <c r="N31" s="2038"/>
      <c r="O31" s="2038"/>
      <c r="P31" s="2038"/>
    </row>
    <row r="32" spans="1:16" ht="12.65" customHeight="1" thickBot="1" x14ac:dyDescent="0.25">
      <c r="A32" s="2021"/>
      <c r="B32" s="2034" t="s">
        <v>361</v>
      </c>
      <c r="C32" s="2035"/>
      <c r="D32" s="2035"/>
      <c r="E32" s="2036"/>
      <c r="F32" s="2032" t="s">
        <v>393</v>
      </c>
      <c r="G32" s="2033"/>
      <c r="H32" s="332" t="str">
        <f>IF(B9&lt;&gt;"",ROUNDDOWN(H31/B9,1),"")</f>
        <v/>
      </c>
      <c r="I32" s="336" t="s">
        <v>394</v>
      </c>
      <c r="K32" s="2038"/>
      <c r="L32" s="2038"/>
      <c r="M32" s="2038"/>
      <c r="N32" s="2038"/>
      <c r="O32" s="2038"/>
      <c r="P32" s="2038"/>
    </row>
    <row r="33" spans="1:17" ht="12.65" customHeight="1" x14ac:dyDescent="0.2">
      <c r="A33" s="2019" t="s">
        <v>336</v>
      </c>
      <c r="B33" s="2022" t="s">
        <v>357</v>
      </c>
      <c r="C33" s="2023"/>
      <c r="D33" s="2023"/>
      <c r="E33" s="2024"/>
      <c r="F33" s="2025" t="s">
        <v>395</v>
      </c>
      <c r="G33" s="2026"/>
      <c r="H33" s="328"/>
      <c r="I33" s="329" t="s">
        <v>590</v>
      </c>
      <c r="K33" s="2040" t="s">
        <v>396</v>
      </c>
      <c r="L33" s="2041"/>
      <c r="M33" s="2040" t="s">
        <v>600</v>
      </c>
      <c r="N33" s="2042"/>
      <c r="O33" s="2042"/>
      <c r="P33" s="2041"/>
    </row>
    <row r="34" spans="1:17" ht="12.65" customHeight="1" x14ac:dyDescent="0.2">
      <c r="A34" s="2020"/>
      <c r="B34" s="2027" t="s">
        <v>361</v>
      </c>
      <c r="C34" s="2028"/>
      <c r="D34" s="2028"/>
      <c r="E34" s="2029"/>
      <c r="F34" s="2030" t="s">
        <v>398</v>
      </c>
      <c r="G34" s="2031"/>
      <c r="H34" s="332" t="str">
        <f>IF(B10&lt;&gt;"",ROUNDDOWN(H33/B10,1),"")</f>
        <v/>
      </c>
      <c r="I34" s="333" t="s">
        <v>399</v>
      </c>
      <c r="K34" s="2043" t="s">
        <v>944</v>
      </c>
      <c r="L34" s="2044"/>
      <c r="M34" s="2065" t="s">
        <v>945</v>
      </c>
      <c r="N34" s="2066"/>
      <c r="O34" s="2066"/>
      <c r="P34" s="2067"/>
    </row>
    <row r="35" spans="1:17" ht="12.65" customHeight="1" x14ac:dyDescent="0.2">
      <c r="A35" s="2020"/>
      <c r="B35" s="2062" t="s">
        <v>943</v>
      </c>
      <c r="C35" s="2063"/>
      <c r="D35" s="2063"/>
      <c r="E35" s="2064"/>
      <c r="F35" s="2030" t="s">
        <v>400</v>
      </c>
      <c r="G35" s="2031"/>
      <c r="H35" s="320"/>
      <c r="I35" s="333" t="s">
        <v>590</v>
      </c>
      <c r="K35" s="2044"/>
      <c r="L35" s="2044"/>
      <c r="M35" s="2068"/>
      <c r="N35" s="2069"/>
      <c r="O35" s="2069"/>
      <c r="P35" s="2070"/>
    </row>
    <row r="36" spans="1:17" ht="12.65" customHeight="1" thickBot="1" x14ac:dyDescent="0.25">
      <c r="A36" s="2021"/>
      <c r="B36" s="2034" t="s">
        <v>361</v>
      </c>
      <c r="C36" s="2035"/>
      <c r="D36" s="2035"/>
      <c r="E36" s="2036"/>
      <c r="F36" s="2032" t="s">
        <v>401</v>
      </c>
      <c r="G36" s="2033"/>
      <c r="H36" s="332" t="str">
        <f>IF(B10&lt;&gt;"",ROUNDDOWN(H35/B10,1),"")</f>
        <v/>
      </c>
      <c r="I36" s="336" t="s">
        <v>402</v>
      </c>
      <c r="K36" s="2044"/>
      <c r="L36" s="2044"/>
      <c r="M36" s="2068"/>
      <c r="N36" s="2069"/>
      <c r="O36" s="2069"/>
      <c r="P36" s="2070"/>
      <c r="Q36" s="88"/>
    </row>
    <row r="37" spans="1:17" ht="12.65" customHeight="1" x14ac:dyDescent="0.2">
      <c r="A37" s="2019" t="s">
        <v>342</v>
      </c>
      <c r="B37" s="2022" t="s">
        <v>357</v>
      </c>
      <c r="C37" s="2023"/>
      <c r="D37" s="2023"/>
      <c r="E37" s="2024"/>
      <c r="F37" s="2025" t="s">
        <v>403</v>
      </c>
      <c r="G37" s="2026"/>
      <c r="H37" s="328"/>
      <c r="I37" s="329" t="s">
        <v>590</v>
      </c>
      <c r="K37" s="2044"/>
      <c r="L37" s="2044"/>
      <c r="M37" s="2071"/>
      <c r="N37" s="2072"/>
      <c r="O37" s="2072"/>
      <c r="P37" s="2073"/>
      <c r="Q37" s="88"/>
    </row>
    <row r="38" spans="1:17" ht="12.65" customHeight="1" x14ac:dyDescent="0.2">
      <c r="A38" s="2020"/>
      <c r="B38" s="2027" t="s">
        <v>361</v>
      </c>
      <c r="C38" s="2028"/>
      <c r="D38" s="2028"/>
      <c r="E38" s="2029"/>
      <c r="F38" s="2030" t="s">
        <v>404</v>
      </c>
      <c r="G38" s="2031"/>
      <c r="H38" s="332" t="str">
        <f>IF(B11&lt;&gt;"",ROUNDDOWN(H37/B11,1),"")</f>
        <v/>
      </c>
      <c r="I38" s="333" t="s">
        <v>405</v>
      </c>
      <c r="Q38" s="88"/>
    </row>
    <row r="39" spans="1:17" ht="12.65" customHeight="1" x14ac:dyDescent="0.2">
      <c r="A39" s="2020"/>
      <c r="B39" s="2062" t="s">
        <v>943</v>
      </c>
      <c r="C39" s="2063"/>
      <c r="D39" s="2063"/>
      <c r="E39" s="2064"/>
      <c r="F39" s="2030" t="s">
        <v>406</v>
      </c>
      <c r="G39" s="2031"/>
      <c r="H39" s="320"/>
      <c r="I39" s="333" t="s">
        <v>590</v>
      </c>
      <c r="Q39" s="88"/>
    </row>
    <row r="40" spans="1:17" ht="12.65" customHeight="1" thickBot="1" x14ac:dyDescent="0.25">
      <c r="A40" s="2021"/>
      <c r="B40" s="2034" t="s">
        <v>361</v>
      </c>
      <c r="C40" s="2035"/>
      <c r="D40" s="2035"/>
      <c r="E40" s="2036"/>
      <c r="F40" s="2032" t="s">
        <v>407</v>
      </c>
      <c r="G40" s="2033"/>
      <c r="H40" s="332" t="str">
        <f>IF(B11&lt;&gt;"",ROUNDDOWN(H39/B11,1),"")</f>
        <v/>
      </c>
      <c r="I40" s="336" t="s">
        <v>408</v>
      </c>
      <c r="Q40" s="88"/>
    </row>
    <row r="41" spans="1:17" ht="12.65" customHeight="1" x14ac:dyDescent="0.2">
      <c r="A41" s="2019" t="s">
        <v>111</v>
      </c>
      <c r="B41" s="2022" t="s">
        <v>357</v>
      </c>
      <c r="C41" s="2023"/>
      <c r="D41" s="2023"/>
      <c r="E41" s="2024"/>
      <c r="F41" s="2025" t="s">
        <v>409</v>
      </c>
      <c r="G41" s="2026"/>
      <c r="H41" s="328"/>
      <c r="I41" s="329" t="s">
        <v>590</v>
      </c>
      <c r="Q41" s="88"/>
    </row>
    <row r="42" spans="1:17" ht="12.65" customHeight="1" x14ac:dyDescent="0.2">
      <c r="A42" s="2020"/>
      <c r="B42" s="2027" t="s">
        <v>361</v>
      </c>
      <c r="C42" s="2028"/>
      <c r="D42" s="2028"/>
      <c r="E42" s="2029"/>
      <c r="F42" s="2030" t="s">
        <v>410</v>
      </c>
      <c r="G42" s="2031"/>
      <c r="H42" s="332" t="str">
        <f>IF(E6&lt;&gt;"",ROUNDDOWN(H41/E6,1),"")</f>
        <v/>
      </c>
      <c r="I42" s="333" t="s">
        <v>411</v>
      </c>
      <c r="Q42" s="88"/>
    </row>
    <row r="43" spans="1:17" ht="12.65" customHeight="1" x14ac:dyDescent="0.2">
      <c r="A43" s="2020"/>
      <c r="B43" s="2062" t="s">
        <v>943</v>
      </c>
      <c r="C43" s="2063"/>
      <c r="D43" s="2063"/>
      <c r="E43" s="2064"/>
      <c r="F43" s="2030" t="s">
        <v>412</v>
      </c>
      <c r="G43" s="2031"/>
      <c r="H43" s="320"/>
      <c r="I43" s="333" t="s">
        <v>590</v>
      </c>
    </row>
    <row r="44" spans="1:17" ht="12.65" customHeight="1" thickBot="1" x14ac:dyDescent="0.25">
      <c r="A44" s="2021"/>
      <c r="B44" s="2034" t="s">
        <v>361</v>
      </c>
      <c r="C44" s="2035"/>
      <c r="D44" s="2035"/>
      <c r="E44" s="2036"/>
      <c r="F44" s="2032" t="s">
        <v>413</v>
      </c>
      <c r="G44" s="2033"/>
      <c r="H44" s="332" t="str">
        <f>IF(E6&lt;&gt;"",ROUNDDOWN(H43/E6,1),"")</f>
        <v/>
      </c>
      <c r="I44" s="336" t="s">
        <v>414</v>
      </c>
    </row>
    <row r="45" spans="1:17" ht="12.65" customHeight="1" x14ac:dyDescent="0.2">
      <c r="A45" s="2019" t="s">
        <v>115</v>
      </c>
      <c r="B45" s="2022" t="s">
        <v>357</v>
      </c>
      <c r="C45" s="2023"/>
      <c r="D45" s="2023"/>
      <c r="E45" s="2024"/>
      <c r="F45" s="2025" t="s">
        <v>415</v>
      </c>
      <c r="G45" s="2026"/>
      <c r="H45" s="328"/>
      <c r="I45" s="329" t="s">
        <v>590</v>
      </c>
    </row>
    <row r="46" spans="1:17" ht="12.65" customHeight="1" x14ac:dyDescent="0.2">
      <c r="A46" s="2020"/>
      <c r="B46" s="2027" t="s">
        <v>361</v>
      </c>
      <c r="C46" s="2028"/>
      <c r="D46" s="2028"/>
      <c r="E46" s="2029"/>
      <c r="F46" s="2030" t="s">
        <v>416</v>
      </c>
      <c r="G46" s="2031"/>
      <c r="H46" s="332" t="str">
        <f>IF(E7&lt;&gt;"",ROUNDDOWN(H45/E7,1),"")</f>
        <v/>
      </c>
      <c r="I46" s="333" t="s">
        <v>417</v>
      </c>
    </row>
    <row r="47" spans="1:17" ht="12.65" customHeight="1" x14ac:dyDescent="0.2">
      <c r="A47" s="2020"/>
      <c r="B47" s="2062" t="s">
        <v>943</v>
      </c>
      <c r="C47" s="2063"/>
      <c r="D47" s="2063"/>
      <c r="E47" s="2064"/>
      <c r="F47" s="2030" t="s">
        <v>418</v>
      </c>
      <c r="G47" s="2031"/>
      <c r="H47" s="320"/>
      <c r="I47" s="333" t="s">
        <v>590</v>
      </c>
    </row>
    <row r="48" spans="1:17" ht="12.65" customHeight="1" thickBot="1" x14ac:dyDescent="0.25">
      <c r="A48" s="2021"/>
      <c r="B48" s="2034" t="s">
        <v>361</v>
      </c>
      <c r="C48" s="2035"/>
      <c r="D48" s="2035"/>
      <c r="E48" s="2036"/>
      <c r="F48" s="2032" t="s">
        <v>419</v>
      </c>
      <c r="G48" s="2033"/>
      <c r="H48" s="332" t="str">
        <f>IF(E7&lt;&gt;"",ROUNDDOWN(H47/E7,1),"")</f>
        <v/>
      </c>
      <c r="I48" s="336" t="s">
        <v>420</v>
      </c>
    </row>
    <row r="49" spans="1:10" ht="12.65" customHeight="1" x14ac:dyDescent="0.2">
      <c r="A49" s="2019" t="s">
        <v>326</v>
      </c>
      <c r="B49" s="2022" t="s">
        <v>357</v>
      </c>
      <c r="C49" s="2023"/>
      <c r="D49" s="2023"/>
      <c r="E49" s="2024"/>
      <c r="F49" s="2025" t="s">
        <v>421</v>
      </c>
      <c r="G49" s="2026"/>
      <c r="H49" s="328"/>
      <c r="I49" s="329" t="s">
        <v>590</v>
      </c>
    </row>
    <row r="50" spans="1:10" ht="12.65" customHeight="1" x14ac:dyDescent="0.2">
      <c r="A50" s="2020"/>
      <c r="B50" s="2027" t="s">
        <v>361</v>
      </c>
      <c r="C50" s="2028"/>
      <c r="D50" s="2028"/>
      <c r="E50" s="2029"/>
      <c r="F50" s="2030" t="s">
        <v>422</v>
      </c>
      <c r="G50" s="2031"/>
      <c r="H50" s="332" t="str">
        <f>IF(E8&lt;&gt;"",ROUNDDOWN(H49/E8,1),"")</f>
        <v/>
      </c>
      <c r="I50" s="333" t="s">
        <v>423</v>
      </c>
    </row>
    <row r="51" spans="1:10" ht="12.65" customHeight="1" x14ac:dyDescent="0.2">
      <c r="A51" s="2020"/>
      <c r="B51" s="2062" t="s">
        <v>943</v>
      </c>
      <c r="C51" s="2063"/>
      <c r="D51" s="2063"/>
      <c r="E51" s="2064"/>
      <c r="F51" s="2030" t="s">
        <v>424</v>
      </c>
      <c r="G51" s="2031"/>
      <c r="H51" s="320"/>
      <c r="I51" s="333" t="s">
        <v>590</v>
      </c>
    </row>
    <row r="52" spans="1:10" ht="12.65" customHeight="1" thickBot="1" x14ac:dyDescent="0.25">
      <c r="A52" s="2021"/>
      <c r="B52" s="2034" t="s">
        <v>361</v>
      </c>
      <c r="C52" s="2035"/>
      <c r="D52" s="2035"/>
      <c r="E52" s="2036"/>
      <c r="F52" s="2032" t="s">
        <v>425</v>
      </c>
      <c r="G52" s="2033"/>
      <c r="H52" s="332" t="str">
        <f>IF(E8&lt;&gt;"",ROUNDDOWN(H51/E8,1),"")</f>
        <v/>
      </c>
      <c r="I52" s="336" t="s">
        <v>426</v>
      </c>
    </row>
    <row r="53" spans="1:10" ht="12.65" customHeight="1" x14ac:dyDescent="0.2">
      <c r="A53" s="2019" t="s">
        <v>332</v>
      </c>
      <c r="B53" s="2022" t="s">
        <v>357</v>
      </c>
      <c r="C53" s="2023"/>
      <c r="D53" s="2023"/>
      <c r="E53" s="2024"/>
      <c r="F53" s="2025" t="s">
        <v>427</v>
      </c>
      <c r="G53" s="2026"/>
      <c r="H53" s="328"/>
      <c r="I53" s="329" t="s">
        <v>590</v>
      </c>
    </row>
    <row r="54" spans="1:10" ht="12.65" customHeight="1" x14ac:dyDescent="0.2">
      <c r="A54" s="2020"/>
      <c r="B54" s="2027" t="s">
        <v>361</v>
      </c>
      <c r="C54" s="2028"/>
      <c r="D54" s="2028"/>
      <c r="E54" s="2029"/>
      <c r="F54" s="2030" t="s">
        <v>428</v>
      </c>
      <c r="G54" s="2031"/>
      <c r="H54" s="332" t="str">
        <f>IF(E9&lt;&gt;"",ROUNDDOWN(H53/E9,1),"")</f>
        <v/>
      </c>
      <c r="I54" s="333" t="s">
        <v>429</v>
      </c>
    </row>
    <row r="55" spans="1:10" ht="12.65" customHeight="1" x14ac:dyDescent="0.2">
      <c r="A55" s="2020"/>
      <c r="B55" s="2062" t="s">
        <v>943</v>
      </c>
      <c r="C55" s="2063"/>
      <c r="D55" s="2063"/>
      <c r="E55" s="2064"/>
      <c r="F55" s="2030" t="s">
        <v>430</v>
      </c>
      <c r="G55" s="2031"/>
      <c r="H55" s="320"/>
      <c r="I55" s="333" t="s">
        <v>590</v>
      </c>
    </row>
    <row r="56" spans="1:10" ht="12.65" customHeight="1" thickBot="1" x14ac:dyDescent="0.25">
      <c r="A56" s="2021"/>
      <c r="B56" s="2034" t="s">
        <v>361</v>
      </c>
      <c r="C56" s="2035"/>
      <c r="D56" s="2035"/>
      <c r="E56" s="2036"/>
      <c r="F56" s="2032" t="s">
        <v>431</v>
      </c>
      <c r="G56" s="2033"/>
      <c r="H56" s="332" t="str">
        <f>IF(E9&lt;&gt;"",ROUNDDOWN(H55/E9,1),"")</f>
        <v/>
      </c>
      <c r="I56" s="336" t="s">
        <v>432</v>
      </c>
    </row>
    <row r="57" spans="1:10" ht="12.65" customHeight="1" x14ac:dyDescent="0.2">
      <c r="A57" s="2019" t="s">
        <v>338</v>
      </c>
      <c r="B57" s="2022" t="s">
        <v>357</v>
      </c>
      <c r="C57" s="2023"/>
      <c r="D57" s="2023"/>
      <c r="E57" s="2024"/>
      <c r="F57" s="2025" t="s">
        <v>433</v>
      </c>
      <c r="G57" s="2026"/>
      <c r="H57" s="328"/>
      <c r="I57" s="329" t="s">
        <v>590</v>
      </c>
    </row>
    <row r="58" spans="1:10" ht="12.65" customHeight="1" x14ac:dyDescent="0.2">
      <c r="A58" s="2020"/>
      <c r="B58" s="2027" t="s">
        <v>361</v>
      </c>
      <c r="C58" s="2028"/>
      <c r="D58" s="2028"/>
      <c r="E58" s="2029"/>
      <c r="F58" s="2030" t="s">
        <v>434</v>
      </c>
      <c r="G58" s="2031"/>
      <c r="H58" s="332" t="str">
        <f>IF(E10&lt;&gt;"",ROUNDDOWN(H57/E10,1),"")</f>
        <v/>
      </c>
      <c r="I58" s="333" t="s">
        <v>435</v>
      </c>
    </row>
    <row r="59" spans="1:10" ht="12.65" customHeight="1" x14ac:dyDescent="0.2">
      <c r="A59" s="2020"/>
      <c r="B59" s="2062" t="s">
        <v>943</v>
      </c>
      <c r="C59" s="2063"/>
      <c r="D59" s="2063"/>
      <c r="E59" s="2064"/>
      <c r="F59" s="2030" t="s">
        <v>436</v>
      </c>
      <c r="G59" s="2031"/>
      <c r="H59" s="320"/>
      <c r="I59" s="333" t="s">
        <v>590</v>
      </c>
    </row>
    <row r="60" spans="1:10" ht="12.65" customHeight="1" thickBot="1" x14ac:dyDescent="0.25">
      <c r="A60" s="2021"/>
      <c r="B60" s="2034" t="s">
        <v>361</v>
      </c>
      <c r="C60" s="2035"/>
      <c r="D60" s="2035"/>
      <c r="E60" s="2036"/>
      <c r="F60" s="2032" t="s">
        <v>437</v>
      </c>
      <c r="G60" s="2033"/>
      <c r="H60" s="339" t="str">
        <f>IF(E10&lt;&gt;"",ROUNDDOWN(H59/E10,1),"")</f>
        <v/>
      </c>
      <c r="I60" s="336" t="s">
        <v>438</v>
      </c>
    </row>
    <row r="61" spans="1:10" ht="12.65" customHeight="1" x14ac:dyDescent="0.2">
      <c r="B61" s="85"/>
      <c r="C61" s="85"/>
      <c r="D61" s="85"/>
      <c r="E61" s="85"/>
      <c r="F61" s="85"/>
      <c r="G61" s="85"/>
      <c r="H61" s="85"/>
      <c r="I61" s="85"/>
      <c r="J61" s="85"/>
    </row>
  </sheetData>
  <mergeCells count="126">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B24:E24"/>
    <mergeCell ref="F24:G24"/>
    <mergeCell ref="A25:A28"/>
    <mergeCell ref="B25:E25"/>
    <mergeCell ref="F25:G25"/>
    <mergeCell ref="B26:E26"/>
    <mergeCell ref="F26:G26"/>
    <mergeCell ref="B27:E27"/>
    <mergeCell ref="F27:G27"/>
    <mergeCell ref="B28:E28"/>
    <mergeCell ref="A33:A36"/>
    <mergeCell ref="B33:E33"/>
    <mergeCell ref="F33:G33"/>
    <mergeCell ref="K33:L33"/>
    <mergeCell ref="M33:P33"/>
    <mergeCell ref="B34:E34"/>
    <mergeCell ref="F34:G34"/>
    <mergeCell ref="F28:G28"/>
    <mergeCell ref="A29:A32"/>
    <mergeCell ref="B29:E29"/>
    <mergeCell ref="F29:G29"/>
    <mergeCell ref="B30:E30"/>
    <mergeCell ref="F30:G30"/>
    <mergeCell ref="B31:E31"/>
    <mergeCell ref="F31:G31"/>
    <mergeCell ref="K34:L37"/>
    <mergeCell ref="M34:P37"/>
    <mergeCell ref="B35:E35"/>
    <mergeCell ref="F35:G35"/>
    <mergeCell ref="B36:E36"/>
    <mergeCell ref="F36:G36"/>
    <mergeCell ref="K31:P32"/>
    <mergeCell ref="B32:E32"/>
    <mergeCell ref="F32:G32"/>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5"/>
  <pageMargins left="0.7" right="0.7" top="0.75" bottom="0.75" header="0.3" footer="0.3"/>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1"/>
  <sheetViews>
    <sheetView view="pageBreakPreview" zoomScaleNormal="100" zoomScaleSheetLayoutView="100" workbookViewId="0">
      <selection activeCell="B6" sqref="B6"/>
    </sheetView>
  </sheetViews>
  <sheetFormatPr defaultRowHeight="11" x14ac:dyDescent="0.2"/>
  <cols>
    <col min="1" max="1" width="3.6328125" style="76" customWidth="1"/>
    <col min="2" max="2" width="5.36328125" style="76" customWidth="1"/>
    <col min="3" max="3" width="8.6328125" style="76" customWidth="1"/>
    <col min="4" max="4" width="3.6328125" style="76" customWidth="1"/>
    <col min="5" max="5" width="5.1796875" style="76" customWidth="1"/>
    <col min="6" max="6" width="8.6328125" style="76" customWidth="1"/>
    <col min="7" max="7" width="4" style="76" customWidth="1"/>
    <col min="8" max="8" width="6.26953125" style="76" customWidth="1"/>
    <col min="9" max="9" width="6" style="76" customWidth="1"/>
    <col min="10" max="10" width="2" style="76" customWidth="1"/>
    <col min="11" max="12" width="7.08984375" style="76" customWidth="1"/>
    <col min="13" max="13" width="4.08984375" style="76" customWidth="1"/>
    <col min="14" max="14" width="6.26953125" style="76" customWidth="1"/>
    <col min="15" max="15" width="3.90625" style="76" customWidth="1"/>
    <col min="16" max="16" width="6.36328125" style="76" customWidth="1"/>
    <col min="17" max="17" width="2.6328125" style="76" customWidth="1"/>
    <col min="18" max="256" width="8.7265625" style="76"/>
    <col min="257" max="257" width="3.6328125" style="76" customWidth="1"/>
    <col min="258" max="258" width="4.6328125" style="76" customWidth="1"/>
    <col min="259" max="259" width="8.6328125" style="76" customWidth="1"/>
    <col min="260" max="260" width="3.6328125" style="76" customWidth="1"/>
    <col min="261" max="261" width="4.6328125" style="76" customWidth="1"/>
    <col min="262" max="262" width="8.6328125" style="76" customWidth="1"/>
    <col min="263" max="263" width="4" style="76" customWidth="1"/>
    <col min="264" max="264" width="5.453125" style="76" customWidth="1"/>
    <col min="265" max="265" width="6" style="76" customWidth="1"/>
    <col min="266" max="266" width="3.36328125" style="76" customWidth="1"/>
    <col min="267" max="268" width="7.08984375" style="76" customWidth="1"/>
    <col min="269" max="269" width="4.08984375" style="76" customWidth="1"/>
    <col min="270" max="270" width="6.26953125" style="76" customWidth="1"/>
    <col min="271" max="271" width="3.90625" style="76" customWidth="1"/>
    <col min="272" max="272" width="6.26953125" style="76" customWidth="1"/>
    <col min="273" max="512" width="8.7265625" style="76"/>
    <col min="513" max="513" width="3.6328125" style="76" customWidth="1"/>
    <col min="514" max="514" width="4.6328125" style="76" customWidth="1"/>
    <col min="515" max="515" width="8.6328125" style="76" customWidth="1"/>
    <col min="516" max="516" width="3.6328125" style="76" customWidth="1"/>
    <col min="517" max="517" width="4.6328125" style="76" customWidth="1"/>
    <col min="518" max="518" width="8.6328125" style="76" customWidth="1"/>
    <col min="519" max="519" width="4" style="76" customWidth="1"/>
    <col min="520" max="520" width="5.453125" style="76" customWidth="1"/>
    <col min="521" max="521" width="6" style="76" customWidth="1"/>
    <col min="522" max="522" width="3.36328125" style="76" customWidth="1"/>
    <col min="523" max="524" width="7.08984375" style="76" customWidth="1"/>
    <col min="525" max="525" width="4.08984375" style="76" customWidth="1"/>
    <col min="526" max="526" width="6.26953125" style="76" customWidth="1"/>
    <col min="527" max="527" width="3.90625" style="76" customWidth="1"/>
    <col min="528" max="528" width="6.26953125" style="76" customWidth="1"/>
    <col min="529" max="768" width="8.7265625" style="76"/>
    <col min="769" max="769" width="3.6328125" style="76" customWidth="1"/>
    <col min="770" max="770" width="4.6328125" style="76" customWidth="1"/>
    <col min="771" max="771" width="8.6328125" style="76" customWidth="1"/>
    <col min="772" max="772" width="3.6328125" style="76" customWidth="1"/>
    <col min="773" max="773" width="4.6328125" style="76" customWidth="1"/>
    <col min="774" max="774" width="8.6328125" style="76" customWidth="1"/>
    <col min="775" max="775" width="4" style="76" customWidth="1"/>
    <col min="776" max="776" width="5.453125" style="76" customWidth="1"/>
    <col min="777" max="777" width="6" style="76" customWidth="1"/>
    <col min="778" max="778" width="3.36328125" style="76" customWidth="1"/>
    <col min="779" max="780" width="7.08984375" style="76" customWidth="1"/>
    <col min="781" max="781" width="4.08984375" style="76" customWidth="1"/>
    <col min="782" max="782" width="6.26953125" style="76" customWidth="1"/>
    <col min="783" max="783" width="3.90625" style="76" customWidth="1"/>
    <col min="784" max="784" width="6.26953125" style="76" customWidth="1"/>
    <col min="785" max="1024" width="8.7265625" style="76"/>
    <col min="1025" max="1025" width="3.6328125" style="76" customWidth="1"/>
    <col min="1026" max="1026" width="4.6328125" style="76" customWidth="1"/>
    <col min="1027" max="1027" width="8.6328125" style="76" customWidth="1"/>
    <col min="1028" max="1028" width="3.6328125" style="76" customWidth="1"/>
    <col min="1029" max="1029" width="4.6328125" style="76" customWidth="1"/>
    <col min="1030" max="1030" width="8.6328125" style="76" customWidth="1"/>
    <col min="1031" max="1031" width="4" style="76" customWidth="1"/>
    <col min="1032" max="1032" width="5.453125" style="76" customWidth="1"/>
    <col min="1033" max="1033" width="6" style="76" customWidth="1"/>
    <col min="1034" max="1034" width="3.36328125" style="76" customWidth="1"/>
    <col min="1035" max="1036" width="7.08984375" style="76" customWidth="1"/>
    <col min="1037" max="1037" width="4.08984375" style="76" customWidth="1"/>
    <col min="1038" max="1038" width="6.26953125" style="76" customWidth="1"/>
    <col min="1039" max="1039" width="3.90625" style="76" customWidth="1"/>
    <col min="1040" max="1040" width="6.26953125" style="76" customWidth="1"/>
    <col min="1041" max="1280" width="8.7265625" style="76"/>
    <col min="1281" max="1281" width="3.6328125" style="76" customWidth="1"/>
    <col min="1282" max="1282" width="4.6328125" style="76" customWidth="1"/>
    <col min="1283" max="1283" width="8.6328125" style="76" customWidth="1"/>
    <col min="1284" max="1284" width="3.6328125" style="76" customWidth="1"/>
    <col min="1285" max="1285" width="4.6328125" style="76" customWidth="1"/>
    <col min="1286" max="1286" width="8.6328125" style="76" customWidth="1"/>
    <col min="1287" max="1287" width="4" style="76" customWidth="1"/>
    <col min="1288" max="1288" width="5.453125" style="76" customWidth="1"/>
    <col min="1289" max="1289" width="6" style="76" customWidth="1"/>
    <col min="1290" max="1290" width="3.36328125" style="76" customWidth="1"/>
    <col min="1291" max="1292" width="7.08984375" style="76" customWidth="1"/>
    <col min="1293" max="1293" width="4.08984375" style="76" customWidth="1"/>
    <col min="1294" max="1294" width="6.26953125" style="76" customWidth="1"/>
    <col min="1295" max="1295" width="3.90625" style="76" customWidth="1"/>
    <col min="1296" max="1296" width="6.26953125" style="76" customWidth="1"/>
    <col min="1297" max="1536" width="8.7265625" style="76"/>
    <col min="1537" max="1537" width="3.6328125" style="76" customWidth="1"/>
    <col min="1538" max="1538" width="4.6328125" style="76" customWidth="1"/>
    <col min="1539" max="1539" width="8.6328125" style="76" customWidth="1"/>
    <col min="1540" max="1540" width="3.6328125" style="76" customWidth="1"/>
    <col min="1541" max="1541" width="4.6328125" style="76" customWidth="1"/>
    <col min="1542" max="1542" width="8.6328125" style="76" customWidth="1"/>
    <col min="1543" max="1543" width="4" style="76" customWidth="1"/>
    <col min="1544" max="1544" width="5.453125" style="76" customWidth="1"/>
    <col min="1545" max="1545" width="6" style="76" customWidth="1"/>
    <col min="1546" max="1546" width="3.36328125" style="76" customWidth="1"/>
    <col min="1547" max="1548" width="7.08984375" style="76" customWidth="1"/>
    <col min="1549" max="1549" width="4.08984375" style="76" customWidth="1"/>
    <col min="1550" max="1550" width="6.26953125" style="76" customWidth="1"/>
    <col min="1551" max="1551" width="3.90625" style="76" customWidth="1"/>
    <col min="1552" max="1552" width="6.26953125" style="76" customWidth="1"/>
    <col min="1553" max="1792" width="8.7265625" style="76"/>
    <col min="1793" max="1793" width="3.6328125" style="76" customWidth="1"/>
    <col min="1794" max="1794" width="4.6328125" style="76" customWidth="1"/>
    <col min="1795" max="1795" width="8.6328125" style="76" customWidth="1"/>
    <col min="1796" max="1796" width="3.6328125" style="76" customWidth="1"/>
    <col min="1797" max="1797" width="4.6328125" style="76" customWidth="1"/>
    <col min="1798" max="1798" width="8.6328125" style="76" customWidth="1"/>
    <col min="1799" max="1799" width="4" style="76" customWidth="1"/>
    <col min="1800" max="1800" width="5.453125" style="76" customWidth="1"/>
    <col min="1801" max="1801" width="6" style="76" customWidth="1"/>
    <col min="1802" max="1802" width="3.36328125" style="76" customWidth="1"/>
    <col min="1803" max="1804" width="7.08984375" style="76" customWidth="1"/>
    <col min="1805" max="1805" width="4.08984375" style="76" customWidth="1"/>
    <col min="1806" max="1806" width="6.26953125" style="76" customWidth="1"/>
    <col min="1807" max="1807" width="3.90625" style="76" customWidth="1"/>
    <col min="1808" max="1808" width="6.26953125" style="76" customWidth="1"/>
    <col min="1809" max="2048" width="8.7265625" style="76"/>
    <col min="2049" max="2049" width="3.6328125" style="76" customWidth="1"/>
    <col min="2050" max="2050" width="4.6328125" style="76" customWidth="1"/>
    <col min="2051" max="2051" width="8.6328125" style="76" customWidth="1"/>
    <col min="2052" max="2052" width="3.6328125" style="76" customWidth="1"/>
    <col min="2053" max="2053" width="4.6328125" style="76" customWidth="1"/>
    <col min="2054" max="2054" width="8.6328125" style="76" customWidth="1"/>
    <col min="2055" max="2055" width="4" style="76" customWidth="1"/>
    <col min="2056" max="2056" width="5.453125" style="76" customWidth="1"/>
    <col min="2057" max="2057" width="6" style="76" customWidth="1"/>
    <col min="2058" max="2058" width="3.36328125" style="76" customWidth="1"/>
    <col min="2059" max="2060" width="7.08984375" style="76" customWidth="1"/>
    <col min="2061" max="2061" width="4.08984375" style="76" customWidth="1"/>
    <col min="2062" max="2062" width="6.26953125" style="76" customWidth="1"/>
    <col min="2063" max="2063" width="3.90625" style="76" customWidth="1"/>
    <col min="2064" max="2064" width="6.26953125" style="76" customWidth="1"/>
    <col min="2065" max="2304" width="8.7265625" style="76"/>
    <col min="2305" max="2305" width="3.6328125" style="76" customWidth="1"/>
    <col min="2306" max="2306" width="4.6328125" style="76" customWidth="1"/>
    <col min="2307" max="2307" width="8.6328125" style="76" customWidth="1"/>
    <col min="2308" max="2308" width="3.6328125" style="76" customWidth="1"/>
    <col min="2309" max="2309" width="4.6328125" style="76" customWidth="1"/>
    <col min="2310" max="2310" width="8.6328125" style="76" customWidth="1"/>
    <col min="2311" max="2311" width="4" style="76" customWidth="1"/>
    <col min="2312" max="2312" width="5.453125" style="76" customWidth="1"/>
    <col min="2313" max="2313" width="6" style="76" customWidth="1"/>
    <col min="2314" max="2314" width="3.36328125" style="76" customWidth="1"/>
    <col min="2315" max="2316" width="7.08984375" style="76" customWidth="1"/>
    <col min="2317" max="2317" width="4.08984375" style="76" customWidth="1"/>
    <col min="2318" max="2318" width="6.26953125" style="76" customWidth="1"/>
    <col min="2319" max="2319" width="3.90625" style="76" customWidth="1"/>
    <col min="2320" max="2320" width="6.26953125" style="76" customWidth="1"/>
    <col min="2321" max="2560" width="8.7265625" style="76"/>
    <col min="2561" max="2561" width="3.6328125" style="76" customWidth="1"/>
    <col min="2562" max="2562" width="4.6328125" style="76" customWidth="1"/>
    <col min="2563" max="2563" width="8.6328125" style="76" customWidth="1"/>
    <col min="2564" max="2564" width="3.6328125" style="76" customWidth="1"/>
    <col min="2565" max="2565" width="4.6328125" style="76" customWidth="1"/>
    <col min="2566" max="2566" width="8.6328125" style="76" customWidth="1"/>
    <col min="2567" max="2567" width="4" style="76" customWidth="1"/>
    <col min="2568" max="2568" width="5.453125" style="76" customWidth="1"/>
    <col min="2569" max="2569" width="6" style="76" customWidth="1"/>
    <col min="2570" max="2570" width="3.36328125" style="76" customWidth="1"/>
    <col min="2571" max="2572" width="7.08984375" style="76" customWidth="1"/>
    <col min="2573" max="2573" width="4.08984375" style="76" customWidth="1"/>
    <col min="2574" max="2574" width="6.26953125" style="76" customWidth="1"/>
    <col min="2575" max="2575" width="3.90625" style="76" customWidth="1"/>
    <col min="2576" max="2576" width="6.26953125" style="76" customWidth="1"/>
    <col min="2577" max="2816" width="8.7265625" style="76"/>
    <col min="2817" max="2817" width="3.6328125" style="76" customWidth="1"/>
    <col min="2818" max="2818" width="4.6328125" style="76" customWidth="1"/>
    <col min="2819" max="2819" width="8.6328125" style="76" customWidth="1"/>
    <col min="2820" max="2820" width="3.6328125" style="76" customWidth="1"/>
    <col min="2821" max="2821" width="4.6328125" style="76" customWidth="1"/>
    <col min="2822" max="2822" width="8.6328125" style="76" customWidth="1"/>
    <col min="2823" max="2823" width="4" style="76" customWidth="1"/>
    <col min="2824" max="2824" width="5.453125" style="76" customWidth="1"/>
    <col min="2825" max="2825" width="6" style="76" customWidth="1"/>
    <col min="2826" max="2826" width="3.36328125" style="76" customWidth="1"/>
    <col min="2827" max="2828" width="7.08984375" style="76" customWidth="1"/>
    <col min="2829" max="2829" width="4.08984375" style="76" customWidth="1"/>
    <col min="2830" max="2830" width="6.26953125" style="76" customWidth="1"/>
    <col min="2831" max="2831" width="3.90625" style="76" customWidth="1"/>
    <col min="2832" max="2832" width="6.26953125" style="76" customWidth="1"/>
    <col min="2833" max="3072" width="8.7265625" style="76"/>
    <col min="3073" max="3073" width="3.6328125" style="76" customWidth="1"/>
    <col min="3074" max="3074" width="4.6328125" style="76" customWidth="1"/>
    <col min="3075" max="3075" width="8.6328125" style="76" customWidth="1"/>
    <col min="3076" max="3076" width="3.6328125" style="76" customWidth="1"/>
    <col min="3077" max="3077" width="4.6328125" style="76" customWidth="1"/>
    <col min="3078" max="3078" width="8.6328125" style="76" customWidth="1"/>
    <col min="3079" max="3079" width="4" style="76" customWidth="1"/>
    <col min="3080" max="3080" width="5.453125" style="76" customWidth="1"/>
    <col min="3081" max="3081" width="6" style="76" customWidth="1"/>
    <col min="3082" max="3082" width="3.36328125" style="76" customWidth="1"/>
    <col min="3083" max="3084" width="7.08984375" style="76" customWidth="1"/>
    <col min="3085" max="3085" width="4.08984375" style="76" customWidth="1"/>
    <col min="3086" max="3086" width="6.26953125" style="76" customWidth="1"/>
    <col min="3087" max="3087" width="3.90625" style="76" customWidth="1"/>
    <col min="3088" max="3088" width="6.26953125" style="76" customWidth="1"/>
    <col min="3089" max="3328" width="8.7265625" style="76"/>
    <col min="3329" max="3329" width="3.6328125" style="76" customWidth="1"/>
    <col min="3330" max="3330" width="4.6328125" style="76" customWidth="1"/>
    <col min="3331" max="3331" width="8.6328125" style="76" customWidth="1"/>
    <col min="3332" max="3332" width="3.6328125" style="76" customWidth="1"/>
    <col min="3333" max="3333" width="4.6328125" style="76" customWidth="1"/>
    <col min="3334" max="3334" width="8.6328125" style="76" customWidth="1"/>
    <col min="3335" max="3335" width="4" style="76" customWidth="1"/>
    <col min="3336" max="3336" width="5.453125" style="76" customWidth="1"/>
    <col min="3337" max="3337" width="6" style="76" customWidth="1"/>
    <col min="3338" max="3338" width="3.36328125" style="76" customWidth="1"/>
    <col min="3339" max="3340" width="7.08984375" style="76" customWidth="1"/>
    <col min="3341" max="3341" width="4.08984375" style="76" customWidth="1"/>
    <col min="3342" max="3342" width="6.26953125" style="76" customWidth="1"/>
    <col min="3343" max="3343" width="3.90625" style="76" customWidth="1"/>
    <col min="3344" max="3344" width="6.26953125" style="76" customWidth="1"/>
    <col min="3345" max="3584" width="8.7265625" style="76"/>
    <col min="3585" max="3585" width="3.6328125" style="76" customWidth="1"/>
    <col min="3586" max="3586" width="4.6328125" style="76" customWidth="1"/>
    <col min="3587" max="3587" width="8.6328125" style="76" customWidth="1"/>
    <col min="3588" max="3588" width="3.6328125" style="76" customWidth="1"/>
    <col min="3589" max="3589" width="4.6328125" style="76" customWidth="1"/>
    <col min="3590" max="3590" width="8.6328125" style="76" customWidth="1"/>
    <col min="3591" max="3591" width="4" style="76" customWidth="1"/>
    <col min="3592" max="3592" width="5.453125" style="76" customWidth="1"/>
    <col min="3593" max="3593" width="6" style="76" customWidth="1"/>
    <col min="3594" max="3594" width="3.36328125" style="76" customWidth="1"/>
    <col min="3595" max="3596" width="7.08984375" style="76" customWidth="1"/>
    <col min="3597" max="3597" width="4.08984375" style="76" customWidth="1"/>
    <col min="3598" max="3598" width="6.26953125" style="76" customWidth="1"/>
    <col min="3599" max="3599" width="3.90625" style="76" customWidth="1"/>
    <col min="3600" max="3600" width="6.26953125" style="76" customWidth="1"/>
    <col min="3601" max="3840" width="8.7265625" style="76"/>
    <col min="3841" max="3841" width="3.6328125" style="76" customWidth="1"/>
    <col min="3842" max="3842" width="4.6328125" style="76" customWidth="1"/>
    <col min="3843" max="3843" width="8.6328125" style="76" customWidth="1"/>
    <col min="3844" max="3844" width="3.6328125" style="76" customWidth="1"/>
    <col min="3845" max="3845" width="4.6328125" style="76" customWidth="1"/>
    <col min="3846" max="3846" width="8.6328125" style="76" customWidth="1"/>
    <col min="3847" max="3847" width="4" style="76" customWidth="1"/>
    <col min="3848" max="3848" width="5.453125" style="76" customWidth="1"/>
    <col min="3849" max="3849" width="6" style="76" customWidth="1"/>
    <col min="3850" max="3850" width="3.36328125" style="76" customWidth="1"/>
    <col min="3851" max="3852" width="7.08984375" style="76" customWidth="1"/>
    <col min="3853" max="3853" width="4.08984375" style="76" customWidth="1"/>
    <col min="3854" max="3854" width="6.26953125" style="76" customWidth="1"/>
    <col min="3855" max="3855" width="3.90625" style="76" customWidth="1"/>
    <col min="3856" max="3856" width="6.26953125" style="76" customWidth="1"/>
    <col min="3857" max="4096" width="8.7265625" style="76"/>
    <col min="4097" max="4097" width="3.6328125" style="76" customWidth="1"/>
    <col min="4098" max="4098" width="4.6328125" style="76" customWidth="1"/>
    <col min="4099" max="4099" width="8.6328125" style="76" customWidth="1"/>
    <col min="4100" max="4100" width="3.6328125" style="76" customWidth="1"/>
    <col min="4101" max="4101" width="4.6328125" style="76" customWidth="1"/>
    <col min="4102" max="4102" width="8.6328125" style="76" customWidth="1"/>
    <col min="4103" max="4103" width="4" style="76" customWidth="1"/>
    <col min="4104" max="4104" width="5.453125" style="76" customWidth="1"/>
    <col min="4105" max="4105" width="6" style="76" customWidth="1"/>
    <col min="4106" max="4106" width="3.36328125" style="76" customWidth="1"/>
    <col min="4107" max="4108" width="7.08984375" style="76" customWidth="1"/>
    <col min="4109" max="4109" width="4.08984375" style="76" customWidth="1"/>
    <col min="4110" max="4110" width="6.26953125" style="76" customWidth="1"/>
    <col min="4111" max="4111" width="3.90625" style="76" customWidth="1"/>
    <col min="4112" max="4112" width="6.26953125" style="76" customWidth="1"/>
    <col min="4113" max="4352" width="8.7265625" style="76"/>
    <col min="4353" max="4353" width="3.6328125" style="76" customWidth="1"/>
    <col min="4354" max="4354" width="4.6328125" style="76" customWidth="1"/>
    <col min="4355" max="4355" width="8.6328125" style="76" customWidth="1"/>
    <col min="4356" max="4356" width="3.6328125" style="76" customWidth="1"/>
    <col min="4357" max="4357" width="4.6328125" style="76" customWidth="1"/>
    <col min="4358" max="4358" width="8.6328125" style="76" customWidth="1"/>
    <col min="4359" max="4359" width="4" style="76" customWidth="1"/>
    <col min="4360" max="4360" width="5.453125" style="76" customWidth="1"/>
    <col min="4361" max="4361" width="6" style="76" customWidth="1"/>
    <col min="4362" max="4362" width="3.36328125" style="76" customWidth="1"/>
    <col min="4363" max="4364" width="7.08984375" style="76" customWidth="1"/>
    <col min="4365" max="4365" width="4.08984375" style="76" customWidth="1"/>
    <col min="4366" max="4366" width="6.26953125" style="76" customWidth="1"/>
    <col min="4367" max="4367" width="3.90625" style="76" customWidth="1"/>
    <col min="4368" max="4368" width="6.26953125" style="76" customWidth="1"/>
    <col min="4369" max="4608" width="8.7265625" style="76"/>
    <col min="4609" max="4609" width="3.6328125" style="76" customWidth="1"/>
    <col min="4610" max="4610" width="4.6328125" style="76" customWidth="1"/>
    <col min="4611" max="4611" width="8.6328125" style="76" customWidth="1"/>
    <col min="4612" max="4612" width="3.6328125" style="76" customWidth="1"/>
    <col min="4613" max="4613" width="4.6328125" style="76" customWidth="1"/>
    <col min="4614" max="4614" width="8.6328125" style="76" customWidth="1"/>
    <col min="4615" max="4615" width="4" style="76" customWidth="1"/>
    <col min="4616" max="4616" width="5.453125" style="76" customWidth="1"/>
    <col min="4617" max="4617" width="6" style="76" customWidth="1"/>
    <col min="4618" max="4618" width="3.36328125" style="76" customWidth="1"/>
    <col min="4619" max="4620" width="7.08984375" style="76" customWidth="1"/>
    <col min="4621" max="4621" width="4.08984375" style="76" customWidth="1"/>
    <col min="4622" max="4622" width="6.26953125" style="76" customWidth="1"/>
    <col min="4623" max="4623" width="3.90625" style="76" customWidth="1"/>
    <col min="4624" max="4624" width="6.26953125" style="76" customWidth="1"/>
    <col min="4625" max="4864" width="8.7265625" style="76"/>
    <col min="4865" max="4865" width="3.6328125" style="76" customWidth="1"/>
    <col min="4866" max="4866" width="4.6328125" style="76" customWidth="1"/>
    <col min="4867" max="4867" width="8.6328125" style="76" customWidth="1"/>
    <col min="4868" max="4868" width="3.6328125" style="76" customWidth="1"/>
    <col min="4869" max="4869" width="4.6328125" style="76" customWidth="1"/>
    <col min="4870" max="4870" width="8.6328125" style="76" customWidth="1"/>
    <col min="4871" max="4871" width="4" style="76" customWidth="1"/>
    <col min="4872" max="4872" width="5.453125" style="76" customWidth="1"/>
    <col min="4873" max="4873" width="6" style="76" customWidth="1"/>
    <col min="4874" max="4874" width="3.36328125" style="76" customWidth="1"/>
    <col min="4875" max="4876" width="7.08984375" style="76" customWidth="1"/>
    <col min="4877" max="4877" width="4.08984375" style="76" customWidth="1"/>
    <col min="4878" max="4878" width="6.26953125" style="76" customWidth="1"/>
    <col min="4879" max="4879" width="3.90625" style="76" customWidth="1"/>
    <col min="4880" max="4880" width="6.26953125" style="76" customWidth="1"/>
    <col min="4881" max="5120" width="8.7265625" style="76"/>
    <col min="5121" max="5121" width="3.6328125" style="76" customWidth="1"/>
    <col min="5122" max="5122" width="4.6328125" style="76" customWidth="1"/>
    <col min="5123" max="5123" width="8.6328125" style="76" customWidth="1"/>
    <col min="5124" max="5124" width="3.6328125" style="76" customWidth="1"/>
    <col min="5125" max="5125" width="4.6328125" style="76" customWidth="1"/>
    <col min="5126" max="5126" width="8.6328125" style="76" customWidth="1"/>
    <col min="5127" max="5127" width="4" style="76" customWidth="1"/>
    <col min="5128" max="5128" width="5.453125" style="76" customWidth="1"/>
    <col min="5129" max="5129" width="6" style="76" customWidth="1"/>
    <col min="5130" max="5130" width="3.36328125" style="76" customWidth="1"/>
    <col min="5131" max="5132" width="7.08984375" style="76" customWidth="1"/>
    <col min="5133" max="5133" width="4.08984375" style="76" customWidth="1"/>
    <col min="5134" max="5134" width="6.26953125" style="76" customWidth="1"/>
    <col min="5135" max="5135" width="3.90625" style="76" customWidth="1"/>
    <col min="5136" max="5136" width="6.26953125" style="76" customWidth="1"/>
    <col min="5137" max="5376" width="8.7265625" style="76"/>
    <col min="5377" max="5377" width="3.6328125" style="76" customWidth="1"/>
    <col min="5378" max="5378" width="4.6328125" style="76" customWidth="1"/>
    <col min="5379" max="5379" width="8.6328125" style="76" customWidth="1"/>
    <col min="5380" max="5380" width="3.6328125" style="76" customWidth="1"/>
    <col min="5381" max="5381" width="4.6328125" style="76" customWidth="1"/>
    <col min="5382" max="5382" width="8.6328125" style="76" customWidth="1"/>
    <col min="5383" max="5383" width="4" style="76" customWidth="1"/>
    <col min="5384" max="5384" width="5.453125" style="76" customWidth="1"/>
    <col min="5385" max="5385" width="6" style="76" customWidth="1"/>
    <col min="5386" max="5386" width="3.36328125" style="76" customWidth="1"/>
    <col min="5387" max="5388" width="7.08984375" style="76" customWidth="1"/>
    <col min="5389" max="5389" width="4.08984375" style="76" customWidth="1"/>
    <col min="5390" max="5390" width="6.26953125" style="76" customWidth="1"/>
    <col min="5391" max="5391" width="3.90625" style="76" customWidth="1"/>
    <col min="5392" max="5392" width="6.26953125" style="76" customWidth="1"/>
    <col min="5393" max="5632" width="8.7265625" style="76"/>
    <col min="5633" max="5633" width="3.6328125" style="76" customWidth="1"/>
    <col min="5634" max="5634" width="4.6328125" style="76" customWidth="1"/>
    <col min="5635" max="5635" width="8.6328125" style="76" customWidth="1"/>
    <col min="5636" max="5636" width="3.6328125" style="76" customWidth="1"/>
    <col min="5637" max="5637" width="4.6328125" style="76" customWidth="1"/>
    <col min="5638" max="5638" width="8.6328125" style="76" customWidth="1"/>
    <col min="5639" max="5639" width="4" style="76" customWidth="1"/>
    <col min="5640" max="5640" width="5.453125" style="76" customWidth="1"/>
    <col min="5641" max="5641" width="6" style="76" customWidth="1"/>
    <col min="5642" max="5642" width="3.36328125" style="76" customWidth="1"/>
    <col min="5643" max="5644" width="7.08984375" style="76" customWidth="1"/>
    <col min="5645" max="5645" width="4.08984375" style="76" customWidth="1"/>
    <col min="5646" max="5646" width="6.26953125" style="76" customWidth="1"/>
    <col min="5647" max="5647" width="3.90625" style="76" customWidth="1"/>
    <col min="5648" max="5648" width="6.26953125" style="76" customWidth="1"/>
    <col min="5649" max="5888" width="8.7265625" style="76"/>
    <col min="5889" max="5889" width="3.6328125" style="76" customWidth="1"/>
    <col min="5890" max="5890" width="4.6328125" style="76" customWidth="1"/>
    <col min="5891" max="5891" width="8.6328125" style="76" customWidth="1"/>
    <col min="5892" max="5892" width="3.6328125" style="76" customWidth="1"/>
    <col min="5893" max="5893" width="4.6328125" style="76" customWidth="1"/>
    <col min="5894" max="5894" width="8.6328125" style="76" customWidth="1"/>
    <col min="5895" max="5895" width="4" style="76" customWidth="1"/>
    <col min="5896" max="5896" width="5.453125" style="76" customWidth="1"/>
    <col min="5897" max="5897" width="6" style="76" customWidth="1"/>
    <col min="5898" max="5898" width="3.36328125" style="76" customWidth="1"/>
    <col min="5899" max="5900" width="7.08984375" style="76" customWidth="1"/>
    <col min="5901" max="5901" width="4.08984375" style="76" customWidth="1"/>
    <col min="5902" max="5902" width="6.26953125" style="76" customWidth="1"/>
    <col min="5903" max="5903" width="3.90625" style="76" customWidth="1"/>
    <col min="5904" max="5904" width="6.26953125" style="76" customWidth="1"/>
    <col min="5905" max="6144" width="8.7265625" style="76"/>
    <col min="6145" max="6145" width="3.6328125" style="76" customWidth="1"/>
    <col min="6146" max="6146" width="4.6328125" style="76" customWidth="1"/>
    <col min="6147" max="6147" width="8.6328125" style="76" customWidth="1"/>
    <col min="6148" max="6148" width="3.6328125" style="76" customWidth="1"/>
    <col min="6149" max="6149" width="4.6328125" style="76" customWidth="1"/>
    <col min="6150" max="6150" width="8.6328125" style="76" customWidth="1"/>
    <col min="6151" max="6151" width="4" style="76" customWidth="1"/>
    <col min="6152" max="6152" width="5.453125" style="76" customWidth="1"/>
    <col min="6153" max="6153" width="6" style="76" customWidth="1"/>
    <col min="6154" max="6154" width="3.36328125" style="76" customWidth="1"/>
    <col min="6155" max="6156" width="7.08984375" style="76" customWidth="1"/>
    <col min="6157" max="6157" width="4.08984375" style="76" customWidth="1"/>
    <col min="6158" max="6158" width="6.26953125" style="76" customWidth="1"/>
    <col min="6159" max="6159" width="3.90625" style="76" customWidth="1"/>
    <col min="6160" max="6160" width="6.26953125" style="76" customWidth="1"/>
    <col min="6161" max="6400" width="8.7265625" style="76"/>
    <col min="6401" max="6401" width="3.6328125" style="76" customWidth="1"/>
    <col min="6402" max="6402" width="4.6328125" style="76" customWidth="1"/>
    <col min="6403" max="6403" width="8.6328125" style="76" customWidth="1"/>
    <col min="6404" max="6404" width="3.6328125" style="76" customWidth="1"/>
    <col min="6405" max="6405" width="4.6328125" style="76" customWidth="1"/>
    <col min="6406" max="6406" width="8.6328125" style="76" customWidth="1"/>
    <col min="6407" max="6407" width="4" style="76" customWidth="1"/>
    <col min="6408" max="6408" width="5.453125" style="76" customWidth="1"/>
    <col min="6409" max="6409" width="6" style="76" customWidth="1"/>
    <col min="6410" max="6410" width="3.36328125" style="76" customWidth="1"/>
    <col min="6411" max="6412" width="7.08984375" style="76" customWidth="1"/>
    <col min="6413" max="6413" width="4.08984375" style="76" customWidth="1"/>
    <col min="6414" max="6414" width="6.26953125" style="76" customWidth="1"/>
    <col min="6415" max="6415" width="3.90625" style="76" customWidth="1"/>
    <col min="6416" max="6416" width="6.26953125" style="76" customWidth="1"/>
    <col min="6417" max="6656" width="8.7265625" style="76"/>
    <col min="6657" max="6657" width="3.6328125" style="76" customWidth="1"/>
    <col min="6658" max="6658" width="4.6328125" style="76" customWidth="1"/>
    <col min="6659" max="6659" width="8.6328125" style="76" customWidth="1"/>
    <col min="6660" max="6660" width="3.6328125" style="76" customWidth="1"/>
    <col min="6661" max="6661" width="4.6328125" style="76" customWidth="1"/>
    <col min="6662" max="6662" width="8.6328125" style="76" customWidth="1"/>
    <col min="6663" max="6663" width="4" style="76" customWidth="1"/>
    <col min="6664" max="6664" width="5.453125" style="76" customWidth="1"/>
    <col min="6665" max="6665" width="6" style="76" customWidth="1"/>
    <col min="6666" max="6666" width="3.36328125" style="76" customWidth="1"/>
    <col min="6667" max="6668" width="7.08984375" style="76" customWidth="1"/>
    <col min="6669" max="6669" width="4.08984375" style="76" customWidth="1"/>
    <col min="6670" max="6670" width="6.26953125" style="76" customWidth="1"/>
    <col min="6671" max="6671" width="3.90625" style="76" customWidth="1"/>
    <col min="6672" max="6672" width="6.26953125" style="76" customWidth="1"/>
    <col min="6673" max="6912" width="8.7265625" style="76"/>
    <col min="6913" max="6913" width="3.6328125" style="76" customWidth="1"/>
    <col min="6914" max="6914" width="4.6328125" style="76" customWidth="1"/>
    <col min="6915" max="6915" width="8.6328125" style="76" customWidth="1"/>
    <col min="6916" max="6916" width="3.6328125" style="76" customWidth="1"/>
    <col min="6917" max="6917" width="4.6328125" style="76" customWidth="1"/>
    <col min="6918" max="6918" width="8.6328125" style="76" customWidth="1"/>
    <col min="6919" max="6919" width="4" style="76" customWidth="1"/>
    <col min="6920" max="6920" width="5.453125" style="76" customWidth="1"/>
    <col min="6921" max="6921" width="6" style="76" customWidth="1"/>
    <col min="6922" max="6922" width="3.36328125" style="76" customWidth="1"/>
    <col min="6923" max="6924" width="7.08984375" style="76" customWidth="1"/>
    <col min="6925" max="6925" width="4.08984375" style="76" customWidth="1"/>
    <col min="6926" max="6926" width="6.26953125" style="76" customWidth="1"/>
    <col min="6927" max="6927" width="3.90625" style="76" customWidth="1"/>
    <col min="6928" max="6928" width="6.26953125" style="76" customWidth="1"/>
    <col min="6929" max="7168" width="8.7265625" style="76"/>
    <col min="7169" max="7169" width="3.6328125" style="76" customWidth="1"/>
    <col min="7170" max="7170" width="4.6328125" style="76" customWidth="1"/>
    <col min="7171" max="7171" width="8.6328125" style="76" customWidth="1"/>
    <col min="7172" max="7172" width="3.6328125" style="76" customWidth="1"/>
    <col min="7173" max="7173" width="4.6328125" style="76" customWidth="1"/>
    <col min="7174" max="7174" width="8.6328125" style="76" customWidth="1"/>
    <col min="7175" max="7175" width="4" style="76" customWidth="1"/>
    <col min="7176" max="7176" width="5.453125" style="76" customWidth="1"/>
    <col min="7177" max="7177" width="6" style="76" customWidth="1"/>
    <col min="7178" max="7178" width="3.36328125" style="76" customWidth="1"/>
    <col min="7179" max="7180" width="7.08984375" style="76" customWidth="1"/>
    <col min="7181" max="7181" width="4.08984375" style="76" customWidth="1"/>
    <col min="7182" max="7182" width="6.26953125" style="76" customWidth="1"/>
    <col min="7183" max="7183" width="3.90625" style="76" customWidth="1"/>
    <col min="7184" max="7184" width="6.26953125" style="76" customWidth="1"/>
    <col min="7185" max="7424" width="8.7265625" style="76"/>
    <col min="7425" max="7425" width="3.6328125" style="76" customWidth="1"/>
    <col min="7426" max="7426" width="4.6328125" style="76" customWidth="1"/>
    <col min="7427" max="7427" width="8.6328125" style="76" customWidth="1"/>
    <col min="7428" max="7428" width="3.6328125" style="76" customWidth="1"/>
    <col min="7429" max="7429" width="4.6328125" style="76" customWidth="1"/>
    <col min="7430" max="7430" width="8.6328125" style="76" customWidth="1"/>
    <col min="7431" max="7431" width="4" style="76" customWidth="1"/>
    <col min="7432" max="7432" width="5.453125" style="76" customWidth="1"/>
    <col min="7433" max="7433" width="6" style="76" customWidth="1"/>
    <col min="7434" max="7434" width="3.36328125" style="76" customWidth="1"/>
    <col min="7435" max="7436" width="7.08984375" style="76" customWidth="1"/>
    <col min="7437" max="7437" width="4.08984375" style="76" customWidth="1"/>
    <col min="7438" max="7438" width="6.26953125" style="76" customWidth="1"/>
    <col min="7439" max="7439" width="3.90625" style="76" customWidth="1"/>
    <col min="7440" max="7440" width="6.26953125" style="76" customWidth="1"/>
    <col min="7441" max="7680" width="8.7265625" style="76"/>
    <col min="7681" max="7681" width="3.6328125" style="76" customWidth="1"/>
    <col min="7682" max="7682" width="4.6328125" style="76" customWidth="1"/>
    <col min="7683" max="7683" width="8.6328125" style="76" customWidth="1"/>
    <col min="7684" max="7684" width="3.6328125" style="76" customWidth="1"/>
    <col min="7685" max="7685" width="4.6328125" style="76" customWidth="1"/>
    <col min="7686" max="7686" width="8.6328125" style="76" customWidth="1"/>
    <col min="7687" max="7687" width="4" style="76" customWidth="1"/>
    <col min="7688" max="7688" width="5.453125" style="76" customWidth="1"/>
    <col min="7689" max="7689" width="6" style="76" customWidth="1"/>
    <col min="7690" max="7690" width="3.36328125" style="76" customWidth="1"/>
    <col min="7691" max="7692" width="7.08984375" style="76" customWidth="1"/>
    <col min="7693" max="7693" width="4.08984375" style="76" customWidth="1"/>
    <col min="7694" max="7694" width="6.26953125" style="76" customWidth="1"/>
    <col min="7695" max="7695" width="3.90625" style="76" customWidth="1"/>
    <col min="7696" max="7696" width="6.26953125" style="76" customWidth="1"/>
    <col min="7697" max="7936" width="8.7265625" style="76"/>
    <col min="7937" max="7937" width="3.6328125" style="76" customWidth="1"/>
    <col min="7938" max="7938" width="4.6328125" style="76" customWidth="1"/>
    <col min="7939" max="7939" width="8.6328125" style="76" customWidth="1"/>
    <col min="7940" max="7940" width="3.6328125" style="76" customWidth="1"/>
    <col min="7941" max="7941" width="4.6328125" style="76" customWidth="1"/>
    <col min="7942" max="7942" width="8.6328125" style="76" customWidth="1"/>
    <col min="7943" max="7943" width="4" style="76" customWidth="1"/>
    <col min="7944" max="7944" width="5.453125" style="76" customWidth="1"/>
    <col min="7945" max="7945" width="6" style="76" customWidth="1"/>
    <col min="7946" max="7946" width="3.36328125" style="76" customWidth="1"/>
    <col min="7947" max="7948" width="7.08984375" style="76" customWidth="1"/>
    <col min="7949" max="7949" width="4.08984375" style="76" customWidth="1"/>
    <col min="7950" max="7950" width="6.26953125" style="76" customWidth="1"/>
    <col min="7951" max="7951" width="3.90625" style="76" customWidth="1"/>
    <col min="7952" max="7952" width="6.26953125" style="76" customWidth="1"/>
    <col min="7953" max="8192" width="8.7265625" style="76"/>
    <col min="8193" max="8193" width="3.6328125" style="76" customWidth="1"/>
    <col min="8194" max="8194" width="4.6328125" style="76" customWidth="1"/>
    <col min="8195" max="8195" width="8.6328125" style="76" customWidth="1"/>
    <col min="8196" max="8196" width="3.6328125" style="76" customWidth="1"/>
    <col min="8197" max="8197" width="4.6328125" style="76" customWidth="1"/>
    <col min="8198" max="8198" width="8.6328125" style="76" customWidth="1"/>
    <col min="8199" max="8199" width="4" style="76" customWidth="1"/>
    <col min="8200" max="8200" width="5.453125" style="76" customWidth="1"/>
    <col min="8201" max="8201" width="6" style="76" customWidth="1"/>
    <col min="8202" max="8202" width="3.36328125" style="76" customWidth="1"/>
    <col min="8203" max="8204" width="7.08984375" style="76" customWidth="1"/>
    <col min="8205" max="8205" width="4.08984375" style="76" customWidth="1"/>
    <col min="8206" max="8206" width="6.26953125" style="76" customWidth="1"/>
    <col min="8207" max="8207" width="3.90625" style="76" customWidth="1"/>
    <col min="8208" max="8208" width="6.26953125" style="76" customWidth="1"/>
    <col min="8209" max="8448" width="8.7265625" style="76"/>
    <col min="8449" max="8449" width="3.6328125" style="76" customWidth="1"/>
    <col min="8450" max="8450" width="4.6328125" style="76" customWidth="1"/>
    <col min="8451" max="8451" width="8.6328125" style="76" customWidth="1"/>
    <col min="8452" max="8452" width="3.6328125" style="76" customWidth="1"/>
    <col min="8453" max="8453" width="4.6328125" style="76" customWidth="1"/>
    <col min="8454" max="8454" width="8.6328125" style="76" customWidth="1"/>
    <col min="8455" max="8455" width="4" style="76" customWidth="1"/>
    <col min="8456" max="8456" width="5.453125" style="76" customWidth="1"/>
    <col min="8457" max="8457" width="6" style="76" customWidth="1"/>
    <col min="8458" max="8458" width="3.36328125" style="76" customWidth="1"/>
    <col min="8459" max="8460" width="7.08984375" style="76" customWidth="1"/>
    <col min="8461" max="8461" width="4.08984375" style="76" customWidth="1"/>
    <col min="8462" max="8462" width="6.26953125" style="76" customWidth="1"/>
    <col min="8463" max="8463" width="3.90625" style="76" customWidth="1"/>
    <col min="8464" max="8464" width="6.26953125" style="76" customWidth="1"/>
    <col min="8465" max="8704" width="8.7265625" style="76"/>
    <col min="8705" max="8705" width="3.6328125" style="76" customWidth="1"/>
    <col min="8706" max="8706" width="4.6328125" style="76" customWidth="1"/>
    <col min="8707" max="8707" width="8.6328125" style="76" customWidth="1"/>
    <col min="8708" max="8708" width="3.6328125" style="76" customWidth="1"/>
    <col min="8709" max="8709" width="4.6328125" style="76" customWidth="1"/>
    <col min="8710" max="8710" width="8.6328125" style="76" customWidth="1"/>
    <col min="8711" max="8711" width="4" style="76" customWidth="1"/>
    <col min="8712" max="8712" width="5.453125" style="76" customWidth="1"/>
    <col min="8713" max="8713" width="6" style="76" customWidth="1"/>
    <col min="8714" max="8714" width="3.36328125" style="76" customWidth="1"/>
    <col min="8715" max="8716" width="7.08984375" style="76" customWidth="1"/>
    <col min="8717" max="8717" width="4.08984375" style="76" customWidth="1"/>
    <col min="8718" max="8718" width="6.26953125" style="76" customWidth="1"/>
    <col min="8719" max="8719" width="3.90625" style="76" customWidth="1"/>
    <col min="8720" max="8720" width="6.26953125" style="76" customWidth="1"/>
    <col min="8721" max="8960" width="8.7265625" style="76"/>
    <col min="8961" max="8961" width="3.6328125" style="76" customWidth="1"/>
    <col min="8962" max="8962" width="4.6328125" style="76" customWidth="1"/>
    <col min="8963" max="8963" width="8.6328125" style="76" customWidth="1"/>
    <col min="8964" max="8964" width="3.6328125" style="76" customWidth="1"/>
    <col min="8965" max="8965" width="4.6328125" style="76" customWidth="1"/>
    <col min="8966" max="8966" width="8.6328125" style="76" customWidth="1"/>
    <col min="8967" max="8967" width="4" style="76" customWidth="1"/>
    <col min="8968" max="8968" width="5.453125" style="76" customWidth="1"/>
    <col min="8969" max="8969" width="6" style="76" customWidth="1"/>
    <col min="8970" max="8970" width="3.36328125" style="76" customWidth="1"/>
    <col min="8971" max="8972" width="7.08984375" style="76" customWidth="1"/>
    <col min="8973" max="8973" width="4.08984375" style="76" customWidth="1"/>
    <col min="8974" max="8974" width="6.26953125" style="76" customWidth="1"/>
    <col min="8975" max="8975" width="3.90625" style="76" customWidth="1"/>
    <col min="8976" max="8976" width="6.26953125" style="76" customWidth="1"/>
    <col min="8977" max="9216" width="8.7265625" style="76"/>
    <col min="9217" max="9217" width="3.6328125" style="76" customWidth="1"/>
    <col min="9218" max="9218" width="4.6328125" style="76" customWidth="1"/>
    <col min="9219" max="9219" width="8.6328125" style="76" customWidth="1"/>
    <col min="9220" max="9220" width="3.6328125" style="76" customWidth="1"/>
    <col min="9221" max="9221" width="4.6328125" style="76" customWidth="1"/>
    <col min="9222" max="9222" width="8.6328125" style="76" customWidth="1"/>
    <col min="9223" max="9223" width="4" style="76" customWidth="1"/>
    <col min="9224" max="9224" width="5.453125" style="76" customWidth="1"/>
    <col min="9225" max="9225" width="6" style="76" customWidth="1"/>
    <col min="9226" max="9226" width="3.36328125" style="76" customWidth="1"/>
    <col min="9227" max="9228" width="7.08984375" style="76" customWidth="1"/>
    <col min="9229" max="9229" width="4.08984375" style="76" customWidth="1"/>
    <col min="9230" max="9230" width="6.26953125" style="76" customWidth="1"/>
    <col min="9231" max="9231" width="3.90625" style="76" customWidth="1"/>
    <col min="9232" max="9232" width="6.26953125" style="76" customWidth="1"/>
    <col min="9233" max="9472" width="8.7265625" style="76"/>
    <col min="9473" max="9473" width="3.6328125" style="76" customWidth="1"/>
    <col min="9474" max="9474" width="4.6328125" style="76" customWidth="1"/>
    <col min="9475" max="9475" width="8.6328125" style="76" customWidth="1"/>
    <col min="9476" max="9476" width="3.6328125" style="76" customWidth="1"/>
    <col min="9477" max="9477" width="4.6328125" style="76" customWidth="1"/>
    <col min="9478" max="9478" width="8.6328125" style="76" customWidth="1"/>
    <col min="9479" max="9479" width="4" style="76" customWidth="1"/>
    <col min="9480" max="9480" width="5.453125" style="76" customWidth="1"/>
    <col min="9481" max="9481" width="6" style="76" customWidth="1"/>
    <col min="9482" max="9482" width="3.36328125" style="76" customWidth="1"/>
    <col min="9483" max="9484" width="7.08984375" style="76" customWidth="1"/>
    <col min="9485" max="9485" width="4.08984375" style="76" customWidth="1"/>
    <col min="9486" max="9486" width="6.26953125" style="76" customWidth="1"/>
    <col min="9487" max="9487" width="3.90625" style="76" customWidth="1"/>
    <col min="9488" max="9488" width="6.26953125" style="76" customWidth="1"/>
    <col min="9489" max="9728" width="8.7265625" style="76"/>
    <col min="9729" max="9729" width="3.6328125" style="76" customWidth="1"/>
    <col min="9730" max="9730" width="4.6328125" style="76" customWidth="1"/>
    <col min="9731" max="9731" width="8.6328125" style="76" customWidth="1"/>
    <col min="9732" max="9732" width="3.6328125" style="76" customWidth="1"/>
    <col min="9733" max="9733" width="4.6328125" style="76" customWidth="1"/>
    <col min="9734" max="9734" width="8.6328125" style="76" customWidth="1"/>
    <col min="9735" max="9735" width="4" style="76" customWidth="1"/>
    <col min="9736" max="9736" width="5.453125" style="76" customWidth="1"/>
    <col min="9737" max="9737" width="6" style="76" customWidth="1"/>
    <col min="9738" max="9738" width="3.36328125" style="76" customWidth="1"/>
    <col min="9739" max="9740" width="7.08984375" style="76" customWidth="1"/>
    <col min="9741" max="9741" width="4.08984375" style="76" customWidth="1"/>
    <col min="9742" max="9742" width="6.26953125" style="76" customWidth="1"/>
    <col min="9743" max="9743" width="3.90625" style="76" customWidth="1"/>
    <col min="9744" max="9744" width="6.26953125" style="76" customWidth="1"/>
    <col min="9745" max="9984" width="8.7265625" style="76"/>
    <col min="9985" max="9985" width="3.6328125" style="76" customWidth="1"/>
    <col min="9986" max="9986" width="4.6328125" style="76" customWidth="1"/>
    <col min="9987" max="9987" width="8.6328125" style="76" customWidth="1"/>
    <col min="9988" max="9988" width="3.6328125" style="76" customWidth="1"/>
    <col min="9989" max="9989" width="4.6328125" style="76" customWidth="1"/>
    <col min="9990" max="9990" width="8.6328125" style="76" customWidth="1"/>
    <col min="9991" max="9991" width="4" style="76" customWidth="1"/>
    <col min="9992" max="9992" width="5.453125" style="76" customWidth="1"/>
    <col min="9993" max="9993" width="6" style="76" customWidth="1"/>
    <col min="9994" max="9994" width="3.36328125" style="76" customWidth="1"/>
    <col min="9995" max="9996" width="7.08984375" style="76" customWidth="1"/>
    <col min="9997" max="9997" width="4.08984375" style="76" customWidth="1"/>
    <col min="9998" max="9998" width="6.26953125" style="76" customWidth="1"/>
    <col min="9999" max="9999" width="3.90625" style="76" customWidth="1"/>
    <col min="10000" max="10000" width="6.26953125" style="76" customWidth="1"/>
    <col min="10001" max="10240" width="8.7265625" style="76"/>
    <col min="10241" max="10241" width="3.6328125" style="76" customWidth="1"/>
    <col min="10242" max="10242" width="4.6328125" style="76" customWidth="1"/>
    <col min="10243" max="10243" width="8.6328125" style="76" customWidth="1"/>
    <col min="10244" max="10244" width="3.6328125" style="76" customWidth="1"/>
    <col min="10245" max="10245" width="4.6328125" style="76" customWidth="1"/>
    <col min="10246" max="10246" width="8.6328125" style="76" customWidth="1"/>
    <col min="10247" max="10247" width="4" style="76" customWidth="1"/>
    <col min="10248" max="10248" width="5.453125" style="76" customWidth="1"/>
    <col min="10249" max="10249" width="6" style="76" customWidth="1"/>
    <col min="10250" max="10250" width="3.36328125" style="76" customWidth="1"/>
    <col min="10251" max="10252" width="7.08984375" style="76" customWidth="1"/>
    <col min="10253" max="10253" width="4.08984375" style="76" customWidth="1"/>
    <col min="10254" max="10254" width="6.26953125" style="76" customWidth="1"/>
    <col min="10255" max="10255" width="3.90625" style="76" customWidth="1"/>
    <col min="10256" max="10256" width="6.26953125" style="76" customWidth="1"/>
    <col min="10257" max="10496" width="8.7265625" style="76"/>
    <col min="10497" max="10497" width="3.6328125" style="76" customWidth="1"/>
    <col min="10498" max="10498" width="4.6328125" style="76" customWidth="1"/>
    <col min="10499" max="10499" width="8.6328125" style="76" customWidth="1"/>
    <col min="10500" max="10500" width="3.6328125" style="76" customWidth="1"/>
    <col min="10501" max="10501" width="4.6328125" style="76" customWidth="1"/>
    <col min="10502" max="10502" width="8.6328125" style="76" customWidth="1"/>
    <col min="10503" max="10503" width="4" style="76" customWidth="1"/>
    <col min="10504" max="10504" width="5.453125" style="76" customWidth="1"/>
    <col min="10505" max="10505" width="6" style="76" customWidth="1"/>
    <col min="10506" max="10506" width="3.36328125" style="76" customWidth="1"/>
    <col min="10507" max="10508" width="7.08984375" style="76" customWidth="1"/>
    <col min="10509" max="10509" width="4.08984375" style="76" customWidth="1"/>
    <col min="10510" max="10510" width="6.26953125" style="76" customWidth="1"/>
    <col min="10511" max="10511" width="3.90625" style="76" customWidth="1"/>
    <col min="10512" max="10512" width="6.26953125" style="76" customWidth="1"/>
    <col min="10513" max="10752" width="8.7265625" style="76"/>
    <col min="10753" max="10753" width="3.6328125" style="76" customWidth="1"/>
    <col min="10754" max="10754" width="4.6328125" style="76" customWidth="1"/>
    <col min="10755" max="10755" width="8.6328125" style="76" customWidth="1"/>
    <col min="10756" max="10756" width="3.6328125" style="76" customWidth="1"/>
    <col min="10757" max="10757" width="4.6328125" style="76" customWidth="1"/>
    <col min="10758" max="10758" width="8.6328125" style="76" customWidth="1"/>
    <col min="10759" max="10759" width="4" style="76" customWidth="1"/>
    <col min="10760" max="10760" width="5.453125" style="76" customWidth="1"/>
    <col min="10761" max="10761" width="6" style="76" customWidth="1"/>
    <col min="10762" max="10762" width="3.36328125" style="76" customWidth="1"/>
    <col min="10763" max="10764" width="7.08984375" style="76" customWidth="1"/>
    <col min="10765" max="10765" width="4.08984375" style="76" customWidth="1"/>
    <col min="10766" max="10766" width="6.26953125" style="76" customWidth="1"/>
    <col min="10767" max="10767" width="3.90625" style="76" customWidth="1"/>
    <col min="10768" max="10768" width="6.26953125" style="76" customWidth="1"/>
    <col min="10769" max="11008" width="8.7265625" style="76"/>
    <col min="11009" max="11009" width="3.6328125" style="76" customWidth="1"/>
    <col min="11010" max="11010" width="4.6328125" style="76" customWidth="1"/>
    <col min="11011" max="11011" width="8.6328125" style="76" customWidth="1"/>
    <col min="11012" max="11012" width="3.6328125" style="76" customWidth="1"/>
    <col min="11013" max="11013" width="4.6328125" style="76" customWidth="1"/>
    <col min="11014" max="11014" width="8.6328125" style="76" customWidth="1"/>
    <col min="11015" max="11015" width="4" style="76" customWidth="1"/>
    <col min="11016" max="11016" width="5.453125" style="76" customWidth="1"/>
    <col min="11017" max="11017" width="6" style="76" customWidth="1"/>
    <col min="11018" max="11018" width="3.36328125" style="76" customWidth="1"/>
    <col min="11019" max="11020" width="7.08984375" style="76" customWidth="1"/>
    <col min="11021" max="11021" width="4.08984375" style="76" customWidth="1"/>
    <col min="11022" max="11022" width="6.26953125" style="76" customWidth="1"/>
    <col min="11023" max="11023" width="3.90625" style="76" customWidth="1"/>
    <col min="11024" max="11024" width="6.26953125" style="76" customWidth="1"/>
    <col min="11025" max="11264" width="8.7265625" style="76"/>
    <col min="11265" max="11265" width="3.6328125" style="76" customWidth="1"/>
    <col min="11266" max="11266" width="4.6328125" style="76" customWidth="1"/>
    <col min="11267" max="11267" width="8.6328125" style="76" customWidth="1"/>
    <col min="11268" max="11268" width="3.6328125" style="76" customWidth="1"/>
    <col min="11269" max="11269" width="4.6328125" style="76" customWidth="1"/>
    <col min="11270" max="11270" width="8.6328125" style="76" customWidth="1"/>
    <col min="11271" max="11271" width="4" style="76" customWidth="1"/>
    <col min="11272" max="11272" width="5.453125" style="76" customWidth="1"/>
    <col min="11273" max="11273" width="6" style="76" customWidth="1"/>
    <col min="11274" max="11274" width="3.36328125" style="76" customWidth="1"/>
    <col min="11275" max="11276" width="7.08984375" style="76" customWidth="1"/>
    <col min="11277" max="11277" width="4.08984375" style="76" customWidth="1"/>
    <col min="11278" max="11278" width="6.26953125" style="76" customWidth="1"/>
    <col min="11279" max="11279" width="3.90625" style="76" customWidth="1"/>
    <col min="11280" max="11280" width="6.26953125" style="76" customWidth="1"/>
    <col min="11281" max="11520" width="8.7265625" style="76"/>
    <col min="11521" max="11521" width="3.6328125" style="76" customWidth="1"/>
    <col min="11522" max="11522" width="4.6328125" style="76" customWidth="1"/>
    <col min="11523" max="11523" width="8.6328125" style="76" customWidth="1"/>
    <col min="11524" max="11524" width="3.6328125" style="76" customWidth="1"/>
    <col min="11525" max="11525" width="4.6328125" style="76" customWidth="1"/>
    <col min="11526" max="11526" width="8.6328125" style="76" customWidth="1"/>
    <col min="11527" max="11527" width="4" style="76" customWidth="1"/>
    <col min="11528" max="11528" width="5.453125" style="76" customWidth="1"/>
    <col min="11529" max="11529" width="6" style="76" customWidth="1"/>
    <col min="11530" max="11530" width="3.36328125" style="76" customWidth="1"/>
    <col min="11531" max="11532" width="7.08984375" style="76" customWidth="1"/>
    <col min="11533" max="11533" width="4.08984375" style="76" customWidth="1"/>
    <col min="11534" max="11534" width="6.26953125" style="76" customWidth="1"/>
    <col min="11535" max="11535" width="3.90625" style="76" customWidth="1"/>
    <col min="11536" max="11536" width="6.26953125" style="76" customWidth="1"/>
    <col min="11537" max="11776" width="8.7265625" style="76"/>
    <col min="11777" max="11777" width="3.6328125" style="76" customWidth="1"/>
    <col min="11778" max="11778" width="4.6328125" style="76" customWidth="1"/>
    <col min="11779" max="11779" width="8.6328125" style="76" customWidth="1"/>
    <col min="11780" max="11780" width="3.6328125" style="76" customWidth="1"/>
    <col min="11781" max="11781" width="4.6328125" style="76" customWidth="1"/>
    <col min="11782" max="11782" width="8.6328125" style="76" customWidth="1"/>
    <col min="11783" max="11783" width="4" style="76" customWidth="1"/>
    <col min="11784" max="11784" width="5.453125" style="76" customWidth="1"/>
    <col min="11785" max="11785" width="6" style="76" customWidth="1"/>
    <col min="11786" max="11786" width="3.36328125" style="76" customWidth="1"/>
    <col min="11787" max="11788" width="7.08984375" style="76" customWidth="1"/>
    <col min="11789" max="11789" width="4.08984375" style="76" customWidth="1"/>
    <col min="11790" max="11790" width="6.26953125" style="76" customWidth="1"/>
    <col min="11791" max="11791" width="3.90625" style="76" customWidth="1"/>
    <col min="11792" max="11792" width="6.26953125" style="76" customWidth="1"/>
    <col min="11793" max="12032" width="8.7265625" style="76"/>
    <col min="12033" max="12033" width="3.6328125" style="76" customWidth="1"/>
    <col min="12034" max="12034" width="4.6328125" style="76" customWidth="1"/>
    <col min="12035" max="12035" width="8.6328125" style="76" customWidth="1"/>
    <col min="12036" max="12036" width="3.6328125" style="76" customWidth="1"/>
    <col min="12037" max="12037" width="4.6328125" style="76" customWidth="1"/>
    <col min="12038" max="12038" width="8.6328125" style="76" customWidth="1"/>
    <col min="12039" max="12039" width="4" style="76" customWidth="1"/>
    <col min="12040" max="12040" width="5.453125" style="76" customWidth="1"/>
    <col min="12041" max="12041" width="6" style="76" customWidth="1"/>
    <col min="12042" max="12042" width="3.36328125" style="76" customWidth="1"/>
    <col min="12043" max="12044" width="7.08984375" style="76" customWidth="1"/>
    <col min="12045" max="12045" width="4.08984375" style="76" customWidth="1"/>
    <col min="12046" max="12046" width="6.26953125" style="76" customWidth="1"/>
    <col min="12047" max="12047" width="3.90625" style="76" customWidth="1"/>
    <col min="12048" max="12048" width="6.26953125" style="76" customWidth="1"/>
    <col min="12049" max="12288" width="8.7265625" style="76"/>
    <col min="12289" max="12289" width="3.6328125" style="76" customWidth="1"/>
    <col min="12290" max="12290" width="4.6328125" style="76" customWidth="1"/>
    <col min="12291" max="12291" width="8.6328125" style="76" customWidth="1"/>
    <col min="12292" max="12292" width="3.6328125" style="76" customWidth="1"/>
    <col min="12293" max="12293" width="4.6328125" style="76" customWidth="1"/>
    <col min="12294" max="12294" width="8.6328125" style="76" customWidth="1"/>
    <col min="12295" max="12295" width="4" style="76" customWidth="1"/>
    <col min="12296" max="12296" width="5.453125" style="76" customWidth="1"/>
    <col min="12297" max="12297" width="6" style="76" customWidth="1"/>
    <col min="12298" max="12298" width="3.36328125" style="76" customWidth="1"/>
    <col min="12299" max="12300" width="7.08984375" style="76" customWidth="1"/>
    <col min="12301" max="12301" width="4.08984375" style="76" customWidth="1"/>
    <col min="12302" max="12302" width="6.26953125" style="76" customWidth="1"/>
    <col min="12303" max="12303" width="3.90625" style="76" customWidth="1"/>
    <col min="12304" max="12304" width="6.26953125" style="76" customWidth="1"/>
    <col min="12305" max="12544" width="8.7265625" style="76"/>
    <col min="12545" max="12545" width="3.6328125" style="76" customWidth="1"/>
    <col min="12546" max="12546" width="4.6328125" style="76" customWidth="1"/>
    <col min="12547" max="12547" width="8.6328125" style="76" customWidth="1"/>
    <col min="12548" max="12548" width="3.6328125" style="76" customWidth="1"/>
    <col min="12549" max="12549" width="4.6328125" style="76" customWidth="1"/>
    <col min="12550" max="12550" width="8.6328125" style="76" customWidth="1"/>
    <col min="12551" max="12551" width="4" style="76" customWidth="1"/>
    <col min="12552" max="12552" width="5.453125" style="76" customWidth="1"/>
    <col min="12553" max="12553" width="6" style="76" customWidth="1"/>
    <col min="12554" max="12554" width="3.36328125" style="76" customWidth="1"/>
    <col min="12555" max="12556" width="7.08984375" style="76" customWidth="1"/>
    <col min="12557" max="12557" width="4.08984375" style="76" customWidth="1"/>
    <col min="12558" max="12558" width="6.26953125" style="76" customWidth="1"/>
    <col min="12559" max="12559" width="3.90625" style="76" customWidth="1"/>
    <col min="12560" max="12560" width="6.26953125" style="76" customWidth="1"/>
    <col min="12561" max="12800" width="8.7265625" style="76"/>
    <col min="12801" max="12801" width="3.6328125" style="76" customWidth="1"/>
    <col min="12802" max="12802" width="4.6328125" style="76" customWidth="1"/>
    <col min="12803" max="12803" width="8.6328125" style="76" customWidth="1"/>
    <col min="12804" max="12804" width="3.6328125" style="76" customWidth="1"/>
    <col min="12805" max="12805" width="4.6328125" style="76" customWidth="1"/>
    <col min="12806" max="12806" width="8.6328125" style="76" customWidth="1"/>
    <col min="12807" max="12807" width="4" style="76" customWidth="1"/>
    <col min="12808" max="12808" width="5.453125" style="76" customWidth="1"/>
    <col min="12809" max="12809" width="6" style="76" customWidth="1"/>
    <col min="12810" max="12810" width="3.36328125" style="76" customWidth="1"/>
    <col min="12811" max="12812" width="7.08984375" style="76" customWidth="1"/>
    <col min="12813" max="12813" width="4.08984375" style="76" customWidth="1"/>
    <col min="12814" max="12814" width="6.26953125" style="76" customWidth="1"/>
    <col min="12815" max="12815" width="3.90625" style="76" customWidth="1"/>
    <col min="12816" max="12816" width="6.26953125" style="76" customWidth="1"/>
    <col min="12817" max="13056" width="8.7265625" style="76"/>
    <col min="13057" max="13057" width="3.6328125" style="76" customWidth="1"/>
    <col min="13058" max="13058" width="4.6328125" style="76" customWidth="1"/>
    <col min="13059" max="13059" width="8.6328125" style="76" customWidth="1"/>
    <col min="13060" max="13060" width="3.6328125" style="76" customWidth="1"/>
    <col min="13061" max="13061" width="4.6328125" style="76" customWidth="1"/>
    <col min="13062" max="13062" width="8.6328125" style="76" customWidth="1"/>
    <col min="13063" max="13063" width="4" style="76" customWidth="1"/>
    <col min="13064" max="13064" width="5.453125" style="76" customWidth="1"/>
    <col min="13065" max="13065" width="6" style="76" customWidth="1"/>
    <col min="13066" max="13066" width="3.36328125" style="76" customWidth="1"/>
    <col min="13067" max="13068" width="7.08984375" style="76" customWidth="1"/>
    <col min="13069" max="13069" width="4.08984375" style="76" customWidth="1"/>
    <col min="13070" max="13070" width="6.26953125" style="76" customWidth="1"/>
    <col min="13071" max="13071" width="3.90625" style="76" customWidth="1"/>
    <col min="13072" max="13072" width="6.26953125" style="76" customWidth="1"/>
    <col min="13073" max="13312" width="8.7265625" style="76"/>
    <col min="13313" max="13313" width="3.6328125" style="76" customWidth="1"/>
    <col min="13314" max="13314" width="4.6328125" style="76" customWidth="1"/>
    <col min="13315" max="13315" width="8.6328125" style="76" customWidth="1"/>
    <col min="13316" max="13316" width="3.6328125" style="76" customWidth="1"/>
    <col min="13317" max="13317" width="4.6328125" style="76" customWidth="1"/>
    <col min="13318" max="13318" width="8.6328125" style="76" customWidth="1"/>
    <col min="13319" max="13319" width="4" style="76" customWidth="1"/>
    <col min="13320" max="13320" width="5.453125" style="76" customWidth="1"/>
    <col min="13321" max="13321" width="6" style="76" customWidth="1"/>
    <col min="13322" max="13322" width="3.36328125" style="76" customWidth="1"/>
    <col min="13323" max="13324" width="7.08984375" style="76" customWidth="1"/>
    <col min="13325" max="13325" width="4.08984375" style="76" customWidth="1"/>
    <col min="13326" max="13326" width="6.26953125" style="76" customWidth="1"/>
    <col min="13327" max="13327" width="3.90625" style="76" customWidth="1"/>
    <col min="13328" max="13328" width="6.26953125" style="76" customWidth="1"/>
    <col min="13329" max="13568" width="8.7265625" style="76"/>
    <col min="13569" max="13569" width="3.6328125" style="76" customWidth="1"/>
    <col min="13570" max="13570" width="4.6328125" style="76" customWidth="1"/>
    <col min="13571" max="13571" width="8.6328125" style="76" customWidth="1"/>
    <col min="13572" max="13572" width="3.6328125" style="76" customWidth="1"/>
    <col min="13573" max="13573" width="4.6328125" style="76" customWidth="1"/>
    <col min="13574" max="13574" width="8.6328125" style="76" customWidth="1"/>
    <col min="13575" max="13575" width="4" style="76" customWidth="1"/>
    <col min="13576" max="13576" width="5.453125" style="76" customWidth="1"/>
    <col min="13577" max="13577" width="6" style="76" customWidth="1"/>
    <col min="13578" max="13578" width="3.36328125" style="76" customWidth="1"/>
    <col min="13579" max="13580" width="7.08984375" style="76" customWidth="1"/>
    <col min="13581" max="13581" width="4.08984375" style="76" customWidth="1"/>
    <col min="13582" max="13582" width="6.26953125" style="76" customWidth="1"/>
    <col min="13583" max="13583" width="3.90625" style="76" customWidth="1"/>
    <col min="13584" max="13584" width="6.26953125" style="76" customWidth="1"/>
    <col min="13585" max="13824" width="8.7265625" style="76"/>
    <col min="13825" max="13825" width="3.6328125" style="76" customWidth="1"/>
    <col min="13826" max="13826" width="4.6328125" style="76" customWidth="1"/>
    <col min="13827" max="13827" width="8.6328125" style="76" customWidth="1"/>
    <col min="13828" max="13828" width="3.6328125" style="76" customWidth="1"/>
    <col min="13829" max="13829" width="4.6328125" style="76" customWidth="1"/>
    <col min="13830" max="13830" width="8.6328125" style="76" customWidth="1"/>
    <col min="13831" max="13831" width="4" style="76" customWidth="1"/>
    <col min="13832" max="13832" width="5.453125" style="76" customWidth="1"/>
    <col min="13833" max="13833" width="6" style="76" customWidth="1"/>
    <col min="13834" max="13834" width="3.36328125" style="76" customWidth="1"/>
    <col min="13835" max="13836" width="7.08984375" style="76" customWidth="1"/>
    <col min="13837" max="13837" width="4.08984375" style="76" customWidth="1"/>
    <col min="13838" max="13838" width="6.26953125" style="76" customWidth="1"/>
    <col min="13839" max="13839" width="3.90625" style="76" customWidth="1"/>
    <col min="13840" max="13840" width="6.26953125" style="76" customWidth="1"/>
    <col min="13841" max="14080" width="8.7265625" style="76"/>
    <col min="14081" max="14081" width="3.6328125" style="76" customWidth="1"/>
    <col min="14082" max="14082" width="4.6328125" style="76" customWidth="1"/>
    <col min="14083" max="14083" width="8.6328125" style="76" customWidth="1"/>
    <col min="14084" max="14084" width="3.6328125" style="76" customWidth="1"/>
    <col min="14085" max="14085" width="4.6328125" style="76" customWidth="1"/>
    <col min="14086" max="14086" width="8.6328125" style="76" customWidth="1"/>
    <col min="14087" max="14087" width="4" style="76" customWidth="1"/>
    <col min="14088" max="14088" width="5.453125" style="76" customWidth="1"/>
    <col min="14089" max="14089" width="6" style="76" customWidth="1"/>
    <col min="14090" max="14090" width="3.36328125" style="76" customWidth="1"/>
    <col min="14091" max="14092" width="7.08984375" style="76" customWidth="1"/>
    <col min="14093" max="14093" width="4.08984375" style="76" customWidth="1"/>
    <col min="14094" max="14094" width="6.26953125" style="76" customWidth="1"/>
    <col min="14095" max="14095" width="3.90625" style="76" customWidth="1"/>
    <col min="14096" max="14096" width="6.26953125" style="76" customWidth="1"/>
    <col min="14097" max="14336" width="8.7265625" style="76"/>
    <col min="14337" max="14337" width="3.6328125" style="76" customWidth="1"/>
    <col min="14338" max="14338" width="4.6328125" style="76" customWidth="1"/>
    <col min="14339" max="14339" width="8.6328125" style="76" customWidth="1"/>
    <col min="14340" max="14340" width="3.6328125" style="76" customWidth="1"/>
    <col min="14341" max="14341" width="4.6328125" style="76" customWidth="1"/>
    <col min="14342" max="14342" width="8.6328125" style="76" customWidth="1"/>
    <col min="14343" max="14343" width="4" style="76" customWidth="1"/>
    <col min="14344" max="14344" width="5.453125" style="76" customWidth="1"/>
    <col min="14345" max="14345" width="6" style="76" customWidth="1"/>
    <col min="14346" max="14346" width="3.36328125" style="76" customWidth="1"/>
    <col min="14347" max="14348" width="7.08984375" style="76" customWidth="1"/>
    <col min="14349" max="14349" width="4.08984375" style="76" customWidth="1"/>
    <col min="14350" max="14350" width="6.26953125" style="76" customWidth="1"/>
    <col min="14351" max="14351" width="3.90625" style="76" customWidth="1"/>
    <col min="14352" max="14352" width="6.26953125" style="76" customWidth="1"/>
    <col min="14353" max="14592" width="8.7265625" style="76"/>
    <col min="14593" max="14593" width="3.6328125" style="76" customWidth="1"/>
    <col min="14594" max="14594" width="4.6328125" style="76" customWidth="1"/>
    <col min="14595" max="14595" width="8.6328125" style="76" customWidth="1"/>
    <col min="14596" max="14596" width="3.6328125" style="76" customWidth="1"/>
    <col min="14597" max="14597" width="4.6328125" style="76" customWidth="1"/>
    <col min="14598" max="14598" width="8.6328125" style="76" customWidth="1"/>
    <col min="14599" max="14599" width="4" style="76" customWidth="1"/>
    <col min="14600" max="14600" width="5.453125" style="76" customWidth="1"/>
    <col min="14601" max="14601" width="6" style="76" customWidth="1"/>
    <col min="14602" max="14602" width="3.36328125" style="76" customWidth="1"/>
    <col min="14603" max="14604" width="7.08984375" style="76" customWidth="1"/>
    <col min="14605" max="14605" width="4.08984375" style="76" customWidth="1"/>
    <col min="14606" max="14606" width="6.26953125" style="76" customWidth="1"/>
    <col min="14607" max="14607" width="3.90625" style="76" customWidth="1"/>
    <col min="14608" max="14608" width="6.26953125" style="76" customWidth="1"/>
    <col min="14609" max="14848" width="8.7265625" style="76"/>
    <col min="14849" max="14849" width="3.6328125" style="76" customWidth="1"/>
    <col min="14850" max="14850" width="4.6328125" style="76" customWidth="1"/>
    <col min="14851" max="14851" width="8.6328125" style="76" customWidth="1"/>
    <col min="14852" max="14852" width="3.6328125" style="76" customWidth="1"/>
    <col min="14853" max="14853" width="4.6328125" style="76" customWidth="1"/>
    <col min="14854" max="14854" width="8.6328125" style="76" customWidth="1"/>
    <col min="14855" max="14855" width="4" style="76" customWidth="1"/>
    <col min="14856" max="14856" width="5.453125" style="76" customWidth="1"/>
    <col min="14857" max="14857" width="6" style="76" customWidth="1"/>
    <col min="14858" max="14858" width="3.36328125" style="76" customWidth="1"/>
    <col min="14859" max="14860" width="7.08984375" style="76" customWidth="1"/>
    <col min="14861" max="14861" width="4.08984375" style="76" customWidth="1"/>
    <col min="14862" max="14862" width="6.26953125" style="76" customWidth="1"/>
    <col min="14863" max="14863" width="3.90625" style="76" customWidth="1"/>
    <col min="14864" max="14864" width="6.26953125" style="76" customWidth="1"/>
    <col min="14865" max="15104" width="8.7265625" style="76"/>
    <col min="15105" max="15105" width="3.6328125" style="76" customWidth="1"/>
    <col min="15106" max="15106" width="4.6328125" style="76" customWidth="1"/>
    <col min="15107" max="15107" width="8.6328125" style="76" customWidth="1"/>
    <col min="15108" max="15108" width="3.6328125" style="76" customWidth="1"/>
    <col min="15109" max="15109" width="4.6328125" style="76" customWidth="1"/>
    <col min="15110" max="15110" width="8.6328125" style="76" customWidth="1"/>
    <col min="15111" max="15111" width="4" style="76" customWidth="1"/>
    <col min="15112" max="15112" width="5.453125" style="76" customWidth="1"/>
    <col min="15113" max="15113" width="6" style="76" customWidth="1"/>
    <col min="15114" max="15114" width="3.36328125" style="76" customWidth="1"/>
    <col min="15115" max="15116" width="7.08984375" style="76" customWidth="1"/>
    <col min="15117" max="15117" width="4.08984375" style="76" customWidth="1"/>
    <col min="15118" max="15118" width="6.26953125" style="76" customWidth="1"/>
    <col min="15119" max="15119" width="3.90625" style="76" customWidth="1"/>
    <col min="15120" max="15120" width="6.26953125" style="76" customWidth="1"/>
    <col min="15121" max="15360" width="8.7265625" style="76"/>
    <col min="15361" max="15361" width="3.6328125" style="76" customWidth="1"/>
    <col min="15362" max="15362" width="4.6328125" style="76" customWidth="1"/>
    <col min="15363" max="15363" width="8.6328125" style="76" customWidth="1"/>
    <col min="15364" max="15364" width="3.6328125" style="76" customWidth="1"/>
    <col min="15365" max="15365" width="4.6328125" style="76" customWidth="1"/>
    <col min="15366" max="15366" width="8.6328125" style="76" customWidth="1"/>
    <col min="15367" max="15367" width="4" style="76" customWidth="1"/>
    <col min="15368" max="15368" width="5.453125" style="76" customWidth="1"/>
    <col min="15369" max="15369" width="6" style="76" customWidth="1"/>
    <col min="15370" max="15370" width="3.36328125" style="76" customWidth="1"/>
    <col min="15371" max="15372" width="7.08984375" style="76" customWidth="1"/>
    <col min="15373" max="15373" width="4.08984375" style="76" customWidth="1"/>
    <col min="15374" max="15374" width="6.26953125" style="76" customWidth="1"/>
    <col min="15375" max="15375" width="3.90625" style="76" customWidth="1"/>
    <col min="15376" max="15376" width="6.26953125" style="76" customWidth="1"/>
    <col min="15377" max="15616" width="8.7265625" style="76"/>
    <col min="15617" max="15617" width="3.6328125" style="76" customWidth="1"/>
    <col min="15618" max="15618" width="4.6328125" style="76" customWidth="1"/>
    <col min="15619" max="15619" width="8.6328125" style="76" customWidth="1"/>
    <col min="15620" max="15620" width="3.6328125" style="76" customWidth="1"/>
    <col min="15621" max="15621" width="4.6328125" style="76" customWidth="1"/>
    <col min="15622" max="15622" width="8.6328125" style="76" customWidth="1"/>
    <col min="15623" max="15623" width="4" style="76" customWidth="1"/>
    <col min="15624" max="15624" width="5.453125" style="76" customWidth="1"/>
    <col min="15625" max="15625" width="6" style="76" customWidth="1"/>
    <col min="15626" max="15626" width="3.36328125" style="76" customWidth="1"/>
    <col min="15627" max="15628" width="7.08984375" style="76" customWidth="1"/>
    <col min="15629" max="15629" width="4.08984375" style="76" customWidth="1"/>
    <col min="15630" max="15630" width="6.26953125" style="76" customWidth="1"/>
    <col min="15631" max="15631" width="3.90625" style="76" customWidth="1"/>
    <col min="15632" max="15632" width="6.26953125" style="76" customWidth="1"/>
    <col min="15633" max="15872" width="8.7265625" style="76"/>
    <col min="15873" max="15873" width="3.6328125" style="76" customWidth="1"/>
    <col min="15874" max="15874" width="4.6328125" style="76" customWidth="1"/>
    <col min="15875" max="15875" width="8.6328125" style="76" customWidth="1"/>
    <col min="15876" max="15876" width="3.6328125" style="76" customWidth="1"/>
    <col min="15877" max="15877" width="4.6328125" style="76" customWidth="1"/>
    <col min="15878" max="15878" width="8.6328125" style="76" customWidth="1"/>
    <col min="15879" max="15879" width="4" style="76" customWidth="1"/>
    <col min="15880" max="15880" width="5.453125" style="76" customWidth="1"/>
    <col min="15881" max="15881" width="6" style="76" customWidth="1"/>
    <col min="15882" max="15882" width="3.36328125" style="76" customWidth="1"/>
    <col min="15883" max="15884" width="7.08984375" style="76" customWidth="1"/>
    <col min="15885" max="15885" width="4.08984375" style="76" customWidth="1"/>
    <col min="15886" max="15886" width="6.26953125" style="76" customWidth="1"/>
    <col min="15887" max="15887" width="3.90625" style="76" customWidth="1"/>
    <col min="15888" max="15888" width="6.26953125" style="76" customWidth="1"/>
    <col min="15889" max="16128" width="8.7265625" style="76"/>
    <col min="16129" max="16129" width="3.6328125" style="76" customWidth="1"/>
    <col min="16130" max="16130" width="4.6328125" style="76" customWidth="1"/>
    <col min="16131" max="16131" width="8.6328125" style="76" customWidth="1"/>
    <col min="16132" max="16132" width="3.6328125" style="76" customWidth="1"/>
    <col min="16133" max="16133" width="4.6328125" style="76" customWidth="1"/>
    <col min="16134" max="16134" width="8.6328125" style="76" customWidth="1"/>
    <col min="16135" max="16135" width="4" style="76" customWidth="1"/>
    <col min="16136" max="16136" width="5.453125" style="76" customWidth="1"/>
    <col min="16137" max="16137" width="6" style="76" customWidth="1"/>
    <col min="16138" max="16138" width="3.36328125" style="76" customWidth="1"/>
    <col min="16139" max="16140" width="7.08984375" style="76" customWidth="1"/>
    <col min="16141" max="16141" width="4.08984375" style="76" customWidth="1"/>
    <col min="16142" max="16142" width="6.26953125" style="76" customWidth="1"/>
    <col min="16143" max="16143" width="3.90625" style="76" customWidth="1"/>
    <col min="16144" max="16144" width="6.26953125" style="76" customWidth="1"/>
    <col min="16145" max="16384" width="8.7265625" style="76"/>
  </cols>
  <sheetData>
    <row r="1" spans="1:16" ht="19" x14ac:dyDescent="0.2">
      <c r="A1" s="53" t="s">
        <v>946</v>
      </c>
    </row>
    <row r="2" spans="1:16" ht="12.65" customHeight="1" x14ac:dyDescent="0.2">
      <c r="A2" s="53"/>
    </row>
    <row r="3" spans="1:16" ht="12.65" customHeight="1" x14ac:dyDescent="0.2">
      <c r="A3" s="2059" t="s">
        <v>106</v>
      </c>
      <c r="B3" s="2059"/>
      <c r="C3" s="2059"/>
      <c r="D3" s="2059"/>
      <c r="E3" s="2059"/>
      <c r="F3" s="2059"/>
      <c r="G3" s="2059"/>
      <c r="H3" s="2059"/>
      <c r="K3" s="2060" t="s">
        <v>107</v>
      </c>
      <c r="L3" s="2060"/>
      <c r="M3" s="2060"/>
      <c r="N3" s="2060"/>
      <c r="O3" s="2060"/>
      <c r="P3" s="2060"/>
    </row>
    <row r="4" spans="1:16" ht="12.65" customHeight="1" x14ac:dyDescent="0.2">
      <c r="A4" s="2059"/>
      <c r="B4" s="2059"/>
      <c r="C4" s="2059"/>
      <c r="D4" s="2059"/>
      <c r="E4" s="2059"/>
      <c r="F4" s="2059"/>
      <c r="G4" s="2059"/>
      <c r="H4" s="2059"/>
      <c r="I4" s="55"/>
      <c r="K4" s="2060"/>
      <c r="L4" s="2060"/>
      <c r="M4" s="2060"/>
      <c r="N4" s="2060"/>
      <c r="O4" s="2060"/>
      <c r="P4" s="2060"/>
    </row>
    <row r="5" spans="1:16" ht="12.65" customHeight="1" x14ac:dyDescent="0.2">
      <c r="A5" s="2061" t="s">
        <v>108</v>
      </c>
      <c r="B5" s="2061"/>
      <c r="C5" s="2061"/>
      <c r="D5" s="2061"/>
      <c r="E5" s="2061"/>
      <c r="F5" s="2061"/>
      <c r="G5" s="2061"/>
      <c r="H5" s="2061"/>
      <c r="I5" s="2061"/>
      <c r="K5" s="2074"/>
      <c r="L5" s="2074"/>
      <c r="M5" s="2076" t="s">
        <v>439</v>
      </c>
      <c r="N5" s="2076"/>
      <c r="O5" s="2099" t="s">
        <v>947</v>
      </c>
      <c r="P5" s="2100"/>
    </row>
    <row r="6" spans="1:16" ht="12.65" customHeight="1" x14ac:dyDescent="0.2">
      <c r="A6" s="56" t="s">
        <v>109</v>
      </c>
      <c r="B6" s="320"/>
      <c r="C6" s="321" t="s">
        <v>110</v>
      </c>
      <c r="D6" s="56" t="s">
        <v>111</v>
      </c>
      <c r="E6" s="320"/>
      <c r="F6" s="321" t="s">
        <v>112</v>
      </c>
      <c r="K6" s="2075"/>
      <c r="L6" s="2075"/>
      <c r="M6" s="2077"/>
      <c r="N6" s="2077"/>
      <c r="O6" s="2101"/>
      <c r="P6" s="2102"/>
    </row>
    <row r="7" spans="1:16" ht="12.65" customHeight="1" x14ac:dyDescent="0.2">
      <c r="A7" s="56" t="s">
        <v>113</v>
      </c>
      <c r="B7" s="320"/>
      <c r="C7" s="321" t="s">
        <v>114</v>
      </c>
      <c r="D7" s="56" t="s">
        <v>115</v>
      </c>
      <c r="E7" s="320"/>
      <c r="F7" s="321" t="s">
        <v>116</v>
      </c>
      <c r="K7" s="2040" t="s">
        <v>109</v>
      </c>
      <c r="L7" s="2041"/>
      <c r="M7" s="322" t="s">
        <v>492</v>
      </c>
      <c r="N7" s="323" t="str">
        <f>H18</f>
        <v/>
      </c>
      <c r="O7" s="322" t="s">
        <v>117</v>
      </c>
      <c r="P7" s="323" t="str">
        <f>H20</f>
        <v/>
      </c>
    </row>
    <row r="8" spans="1:16" ht="12.65" customHeight="1" x14ac:dyDescent="0.2">
      <c r="A8" s="56" t="s">
        <v>118</v>
      </c>
      <c r="B8" s="320"/>
      <c r="C8" s="321" t="s">
        <v>119</v>
      </c>
      <c r="D8" s="56" t="s">
        <v>326</v>
      </c>
      <c r="E8" s="320"/>
      <c r="F8" s="321" t="s">
        <v>327</v>
      </c>
      <c r="K8" s="2040" t="s">
        <v>113</v>
      </c>
      <c r="L8" s="2041"/>
      <c r="M8" s="322" t="s">
        <v>328</v>
      </c>
      <c r="N8" s="323" t="str">
        <f>H22</f>
        <v/>
      </c>
      <c r="O8" s="322" t="s">
        <v>329</v>
      </c>
      <c r="P8" s="323" t="str">
        <f>H24</f>
        <v/>
      </c>
    </row>
    <row r="9" spans="1:16" ht="12.65" customHeight="1" x14ac:dyDescent="0.2">
      <c r="A9" s="56" t="s">
        <v>330</v>
      </c>
      <c r="B9" s="320"/>
      <c r="C9" s="321" t="s">
        <v>331</v>
      </c>
      <c r="D9" s="56" t="s">
        <v>332</v>
      </c>
      <c r="E9" s="320"/>
      <c r="F9" s="321" t="s">
        <v>333</v>
      </c>
      <c r="K9" s="2040" t="s">
        <v>118</v>
      </c>
      <c r="L9" s="2041"/>
      <c r="M9" s="322" t="s">
        <v>334</v>
      </c>
      <c r="N9" s="323" t="str">
        <f>H26</f>
        <v/>
      </c>
      <c r="O9" s="322" t="s">
        <v>335</v>
      </c>
      <c r="P9" s="323" t="str">
        <f>H28</f>
        <v/>
      </c>
    </row>
    <row r="10" spans="1:16" ht="12.65" customHeight="1" x14ac:dyDescent="0.2">
      <c r="A10" s="56" t="s">
        <v>336</v>
      </c>
      <c r="B10" s="320"/>
      <c r="C10" s="321" t="s">
        <v>337</v>
      </c>
      <c r="D10" s="56" t="s">
        <v>338</v>
      </c>
      <c r="E10" s="320"/>
      <c r="F10" s="321" t="s">
        <v>339</v>
      </c>
      <c r="G10" s="325"/>
      <c r="K10" s="2040" t="s">
        <v>330</v>
      </c>
      <c r="L10" s="2041"/>
      <c r="M10" s="322" t="s">
        <v>340</v>
      </c>
      <c r="N10" s="323" t="str">
        <f>H30</f>
        <v/>
      </c>
      <c r="O10" s="322" t="s">
        <v>341</v>
      </c>
      <c r="P10" s="323" t="str">
        <f>H32</f>
        <v/>
      </c>
    </row>
    <row r="11" spans="1:16" ht="12.65" customHeight="1" x14ac:dyDescent="0.2">
      <c r="A11" s="56" t="s">
        <v>342</v>
      </c>
      <c r="B11" s="320"/>
      <c r="C11" s="326" t="s">
        <v>343</v>
      </c>
      <c r="D11" s="327"/>
      <c r="E11" s="87"/>
      <c r="F11" s="87"/>
      <c r="G11" s="88"/>
      <c r="K11" s="2040" t="s">
        <v>336</v>
      </c>
      <c r="L11" s="2041"/>
      <c r="M11" s="322" t="s">
        <v>344</v>
      </c>
      <c r="N11" s="323" t="str">
        <f>H34</f>
        <v/>
      </c>
      <c r="O11" s="322" t="s">
        <v>345</v>
      </c>
      <c r="P11" s="323" t="str">
        <f>H36</f>
        <v/>
      </c>
    </row>
    <row r="12" spans="1:16" ht="12.65" customHeight="1" x14ac:dyDescent="0.2">
      <c r="K12" s="2040" t="s">
        <v>342</v>
      </c>
      <c r="L12" s="2041"/>
      <c r="M12" s="322" t="s">
        <v>346</v>
      </c>
      <c r="N12" s="323" t="str">
        <f>H38</f>
        <v/>
      </c>
      <c r="O12" s="322" t="s">
        <v>347</v>
      </c>
      <c r="P12" s="323" t="str">
        <f>H40</f>
        <v/>
      </c>
    </row>
    <row r="13" spans="1:16" ht="12.65" customHeight="1" x14ac:dyDescent="0.2">
      <c r="A13" s="2056" t="s">
        <v>948</v>
      </c>
      <c r="B13" s="2056"/>
      <c r="C13" s="2056"/>
      <c r="D13" s="2056"/>
      <c r="E13" s="2056"/>
      <c r="F13" s="2056"/>
      <c r="G13" s="2056"/>
      <c r="H13" s="2056"/>
      <c r="I13" s="2056"/>
      <c r="K13" s="2040" t="s">
        <v>111</v>
      </c>
      <c r="L13" s="2041"/>
      <c r="M13" s="322" t="s">
        <v>348</v>
      </c>
      <c r="N13" s="323" t="str">
        <f>H42</f>
        <v/>
      </c>
      <c r="O13" s="322" t="s">
        <v>349</v>
      </c>
      <c r="P13" s="323" t="str">
        <f>H44</f>
        <v/>
      </c>
    </row>
    <row r="14" spans="1:16" ht="12.65" customHeight="1" x14ac:dyDescent="0.2">
      <c r="A14" s="2056"/>
      <c r="B14" s="2056"/>
      <c r="C14" s="2056"/>
      <c r="D14" s="2056"/>
      <c r="E14" s="2056"/>
      <c r="F14" s="2056"/>
      <c r="G14" s="2056"/>
      <c r="H14" s="2056"/>
      <c r="I14" s="2056"/>
      <c r="K14" s="2040" t="s">
        <v>115</v>
      </c>
      <c r="L14" s="2041"/>
      <c r="M14" s="322" t="s">
        <v>350</v>
      </c>
      <c r="N14" s="323" t="str">
        <f>H46</f>
        <v/>
      </c>
      <c r="O14" s="322" t="s">
        <v>351</v>
      </c>
      <c r="P14" s="323" t="str">
        <f>H48</f>
        <v/>
      </c>
    </row>
    <row r="15" spans="1:16" ht="12.65" customHeight="1" x14ac:dyDescent="0.2">
      <c r="A15" s="2056"/>
      <c r="B15" s="2056"/>
      <c r="C15" s="2056"/>
      <c r="D15" s="2056"/>
      <c r="E15" s="2056"/>
      <c r="F15" s="2056"/>
      <c r="G15" s="2056"/>
      <c r="H15" s="2056"/>
      <c r="I15" s="2056"/>
      <c r="K15" s="2040" t="s">
        <v>326</v>
      </c>
      <c r="L15" s="2041"/>
      <c r="M15" s="322" t="s">
        <v>352</v>
      </c>
      <c r="N15" s="323" t="str">
        <f>H50</f>
        <v/>
      </c>
      <c r="O15" s="322" t="s">
        <v>353</v>
      </c>
      <c r="P15" s="323" t="str">
        <f>H52</f>
        <v/>
      </c>
    </row>
    <row r="16" spans="1:16" ht="12.65" customHeight="1" thickBot="1" x14ac:dyDescent="0.25">
      <c r="A16" s="66" t="s">
        <v>354</v>
      </c>
      <c r="B16" s="88"/>
      <c r="C16" s="88"/>
      <c r="D16" s="88"/>
      <c r="E16" s="88"/>
      <c r="F16" s="88"/>
      <c r="G16" s="88"/>
      <c r="H16" s="88"/>
      <c r="K16" s="2040" t="s">
        <v>332</v>
      </c>
      <c r="L16" s="2041"/>
      <c r="M16" s="322" t="s">
        <v>355</v>
      </c>
      <c r="N16" s="323" t="str">
        <f>H54</f>
        <v/>
      </c>
      <c r="O16" s="322" t="s">
        <v>356</v>
      </c>
      <c r="P16" s="323" t="str">
        <f>H56</f>
        <v/>
      </c>
    </row>
    <row r="17" spans="1:16" ht="12.65" customHeight="1" thickBot="1" x14ac:dyDescent="0.25">
      <c r="A17" s="2019" t="s">
        <v>109</v>
      </c>
      <c r="B17" s="2022" t="s">
        <v>598</v>
      </c>
      <c r="C17" s="2023"/>
      <c r="D17" s="2023"/>
      <c r="E17" s="2024"/>
      <c r="F17" s="2025" t="s">
        <v>358</v>
      </c>
      <c r="G17" s="2026"/>
      <c r="H17" s="328"/>
      <c r="I17" s="329" t="s">
        <v>590</v>
      </c>
      <c r="K17" s="2057" t="s">
        <v>338</v>
      </c>
      <c r="L17" s="2058"/>
      <c r="M17" s="330" t="s">
        <v>359</v>
      </c>
      <c r="N17" s="331" t="str">
        <f>H58</f>
        <v/>
      </c>
      <c r="O17" s="330" t="s">
        <v>360</v>
      </c>
      <c r="P17" s="331" t="str">
        <f>H60</f>
        <v/>
      </c>
    </row>
    <row r="18" spans="1:16" ht="12.65" customHeight="1" thickTop="1" x14ac:dyDescent="0.2">
      <c r="A18" s="2020"/>
      <c r="B18" s="2027" t="s">
        <v>361</v>
      </c>
      <c r="C18" s="2028"/>
      <c r="D18" s="2028"/>
      <c r="E18" s="2029"/>
      <c r="F18" s="2030" t="s">
        <v>362</v>
      </c>
      <c r="G18" s="2031"/>
      <c r="H18" s="332" t="str">
        <f>IF(B6&lt;&gt;"",ROUNDDOWN(H17/B6,1),"")</f>
        <v/>
      </c>
      <c r="I18" s="333" t="s">
        <v>363</v>
      </c>
      <c r="K18" s="2054" t="s">
        <v>364</v>
      </c>
      <c r="L18" s="2055"/>
      <c r="M18" s="334" t="s">
        <v>493</v>
      </c>
      <c r="N18" s="335" t="str">
        <f>IF((SUM(N7:N17))&lt;&gt;0,SUM(N7:N17),"")</f>
        <v/>
      </c>
      <c r="O18" s="334" t="s">
        <v>494</v>
      </c>
      <c r="P18" s="335" t="str">
        <f>IF((SUM(P7:P17))&lt;&gt;0,SUM(P7:P17),"")</f>
        <v/>
      </c>
    </row>
    <row r="19" spans="1:16" ht="12.65" customHeight="1" x14ac:dyDescent="0.2">
      <c r="A19" s="2020"/>
      <c r="B19" s="2027" t="s">
        <v>949</v>
      </c>
      <c r="C19" s="2028"/>
      <c r="D19" s="2028"/>
      <c r="E19" s="2029"/>
      <c r="F19" s="2030" t="s">
        <v>365</v>
      </c>
      <c r="G19" s="2031"/>
      <c r="H19" s="320"/>
      <c r="I19" s="333" t="s">
        <v>590</v>
      </c>
    </row>
    <row r="20" spans="1:16" ht="12.65" customHeight="1" thickBot="1" x14ac:dyDescent="0.25">
      <c r="A20" s="2021"/>
      <c r="B20" s="2034" t="s">
        <v>361</v>
      </c>
      <c r="C20" s="2035"/>
      <c r="D20" s="2035"/>
      <c r="E20" s="2036"/>
      <c r="F20" s="2032" t="s">
        <v>366</v>
      </c>
      <c r="G20" s="2033"/>
      <c r="H20" s="332" t="str">
        <f>IF(B6&lt;&gt;"",ROUNDDOWN(H19/B6,1),"")</f>
        <v/>
      </c>
      <c r="I20" s="336" t="s">
        <v>367</v>
      </c>
      <c r="M20" s="2039" t="s">
        <v>368</v>
      </c>
      <c r="N20" s="2039"/>
      <c r="O20" s="2039" t="s">
        <v>369</v>
      </c>
      <c r="P20" s="2039"/>
    </row>
    <row r="21" spans="1:16" ht="12.65" customHeight="1" thickBot="1" x14ac:dyDescent="0.25">
      <c r="A21" s="2019" t="s">
        <v>113</v>
      </c>
      <c r="B21" s="2022" t="s">
        <v>598</v>
      </c>
      <c r="C21" s="2023"/>
      <c r="D21" s="2023"/>
      <c r="E21" s="2024"/>
      <c r="F21" s="2025" t="s">
        <v>370</v>
      </c>
      <c r="G21" s="2026"/>
      <c r="H21" s="328"/>
      <c r="I21" s="329" t="s">
        <v>590</v>
      </c>
    </row>
    <row r="22" spans="1:16" ht="12.65" customHeight="1" thickTop="1" thickBot="1" x14ac:dyDescent="0.25">
      <c r="A22" s="2020"/>
      <c r="B22" s="2027" t="s">
        <v>361</v>
      </c>
      <c r="C22" s="2028"/>
      <c r="D22" s="2028"/>
      <c r="E22" s="2029"/>
      <c r="F22" s="2030" t="s">
        <v>371</v>
      </c>
      <c r="G22" s="2031"/>
      <c r="H22" s="332" t="str">
        <f>IF(B7&lt;&gt;"",ROUNDDOWN(H21/B7,1),"")</f>
        <v/>
      </c>
      <c r="I22" s="333" t="s">
        <v>372</v>
      </c>
      <c r="K22" s="2040" t="s">
        <v>373</v>
      </c>
      <c r="L22" s="2041"/>
      <c r="M22" s="76" t="s">
        <v>374</v>
      </c>
      <c r="N22" s="337" t="str">
        <f>IF(SUM(N7:N17)&lt;&gt;0,ROUNDDOWN(AVERAGE(N7:N17),1),"")</f>
        <v/>
      </c>
      <c r="O22" s="76" t="s">
        <v>375</v>
      </c>
      <c r="P22" s="337" t="str">
        <f>IF(SUM(P7:P17)&lt;&gt;0,ROUNDDOWN(AVERAGE(P7:P17),1),"")</f>
        <v/>
      </c>
    </row>
    <row r="23" spans="1:16" ht="12.65" customHeight="1" thickTop="1" x14ac:dyDescent="0.2">
      <c r="A23" s="2020"/>
      <c r="B23" s="2027" t="s">
        <v>949</v>
      </c>
      <c r="C23" s="2028"/>
      <c r="D23" s="2028"/>
      <c r="E23" s="2029"/>
      <c r="F23" s="2030" t="s">
        <v>376</v>
      </c>
      <c r="G23" s="2031"/>
      <c r="H23" s="320"/>
      <c r="I23" s="333" t="s">
        <v>590</v>
      </c>
      <c r="K23" s="78" t="s">
        <v>377</v>
      </c>
      <c r="L23" s="78"/>
      <c r="M23" s="79"/>
      <c r="N23" s="80"/>
      <c r="O23" s="80"/>
      <c r="P23" s="80"/>
    </row>
    <row r="24" spans="1:16" ht="12.65" customHeight="1" thickBot="1" x14ac:dyDescent="0.25">
      <c r="A24" s="2021"/>
      <c r="B24" s="2034" t="s">
        <v>361</v>
      </c>
      <c r="C24" s="2035"/>
      <c r="D24" s="2035"/>
      <c r="E24" s="2036"/>
      <c r="F24" s="2032" t="s">
        <v>378</v>
      </c>
      <c r="G24" s="2033"/>
      <c r="H24" s="332" t="str">
        <f>IF(B7&lt;&gt;"",ROUNDDOWN(H23/B7,1),"")</f>
        <v/>
      </c>
      <c r="I24" s="336" t="s">
        <v>379</v>
      </c>
      <c r="M24" s="338"/>
    </row>
    <row r="25" spans="1:16" ht="12.65" customHeight="1" thickBot="1" x14ac:dyDescent="0.25">
      <c r="A25" s="2019" t="s">
        <v>118</v>
      </c>
      <c r="B25" s="2022" t="s">
        <v>598</v>
      </c>
      <c r="C25" s="2023"/>
      <c r="D25" s="2023"/>
      <c r="E25" s="2024"/>
      <c r="F25" s="2025" t="s">
        <v>380</v>
      </c>
      <c r="G25" s="2026"/>
      <c r="H25" s="328"/>
      <c r="I25" s="329" t="s">
        <v>590</v>
      </c>
    </row>
    <row r="26" spans="1:16" ht="12.65" customHeight="1" thickTop="1" thickBot="1" x14ac:dyDescent="0.25">
      <c r="A26" s="2020"/>
      <c r="B26" s="2027" t="s">
        <v>361</v>
      </c>
      <c r="C26" s="2028"/>
      <c r="D26" s="2028"/>
      <c r="E26" s="2029"/>
      <c r="F26" s="2030" t="s">
        <v>381</v>
      </c>
      <c r="G26" s="2031"/>
      <c r="H26" s="332" t="str">
        <f>IF(B8&lt;&gt;"",ROUNDDOWN(H25/B8,1),"")</f>
        <v/>
      </c>
      <c r="I26" s="333" t="s">
        <v>382</v>
      </c>
      <c r="K26" s="82" t="s">
        <v>495</v>
      </c>
      <c r="L26" s="337" t="str">
        <f>P22</f>
        <v/>
      </c>
      <c r="M26" s="338" t="s">
        <v>212</v>
      </c>
    </row>
    <row r="27" spans="1:16" ht="12.65" customHeight="1" thickTop="1" thickBot="1" x14ac:dyDescent="0.25">
      <c r="A27" s="2020"/>
      <c r="B27" s="2027" t="s">
        <v>949</v>
      </c>
      <c r="C27" s="2028"/>
      <c r="D27" s="2028"/>
      <c r="E27" s="2029"/>
      <c r="F27" s="2030" t="s">
        <v>383</v>
      </c>
      <c r="G27" s="2031"/>
      <c r="H27" s="320"/>
      <c r="I27" s="333" t="s">
        <v>590</v>
      </c>
      <c r="N27" s="82" t="s">
        <v>384</v>
      </c>
      <c r="O27" s="83" t="str">
        <f>IF(L26&lt;&gt;"",ROUNDDOWN(((L26/L28)*100),0),"")</f>
        <v/>
      </c>
      <c r="P27" s="76" t="s">
        <v>385</v>
      </c>
    </row>
    <row r="28" spans="1:16" ht="12.65" customHeight="1" thickTop="1" thickBot="1" x14ac:dyDescent="0.25">
      <c r="A28" s="2021"/>
      <c r="B28" s="2034" t="s">
        <v>361</v>
      </c>
      <c r="C28" s="2035"/>
      <c r="D28" s="2035"/>
      <c r="E28" s="2036"/>
      <c r="F28" s="2032" t="s">
        <v>386</v>
      </c>
      <c r="G28" s="2033"/>
      <c r="H28" s="332" t="str">
        <f>IF(B8&lt;&gt;"",ROUNDDOWN(H27/B8,1),"")</f>
        <v/>
      </c>
      <c r="I28" s="336" t="s">
        <v>387</v>
      </c>
      <c r="K28" s="82" t="s">
        <v>496</v>
      </c>
      <c r="L28" s="337" t="str">
        <f>N22</f>
        <v/>
      </c>
      <c r="M28" s="76" t="s">
        <v>212</v>
      </c>
    </row>
    <row r="29" spans="1:16" ht="12.65" customHeight="1" x14ac:dyDescent="0.2">
      <c r="A29" s="2019" t="s">
        <v>330</v>
      </c>
      <c r="B29" s="2022" t="s">
        <v>598</v>
      </c>
      <c r="C29" s="2023"/>
      <c r="D29" s="2023"/>
      <c r="E29" s="2024"/>
      <c r="F29" s="2025" t="s">
        <v>388</v>
      </c>
      <c r="G29" s="2026"/>
      <c r="H29" s="328"/>
      <c r="I29" s="329" t="s">
        <v>590</v>
      </c>
    </row>
    <row r="30" spans="1:16" ht="12.65" customHeight="1" x14ac:dyDescent="0.2">
      <c r="A30" s="2020"/>
      <c r="B30" s="2027" t="s">
        <v>361</v>
      </c>
      <c r="C30" s="2028"/>
      <c r="D30" s="2028"/>
      <c r="E30" s="2029"/>
      <c r="F30" s="2030" t="s">
        <v>389</v>
      </c>
      <c r="G30" s="2031"/>
      <c r="H30" s="332" t="str">
        <f>IF(B9&lt;&gt;"",ROUNDDOWN(H29/B9,1),"")</f>
        <v/>
      </c>
      <c r="I30" s="333" t="s">
        <v>390</v>
      </c>
    </row>
    <row r="31" spans="1:16" ht="12.65" customHeight="1" x14ac:dyDescent="0.2">
      <c r="A31" s="2020"/>
      <c r="B31" s="2027" t="s">
        <v>949</v>
      </c>
      <c r="C31" s="2028"/>
      <c r="D31" s="2028"/>
      <c r="E31" s="2029"/>
      <c r="F31" s="2030" t="s">
        <v>391</v>
      </c>
      <c r="G31" s="2031"/>
      <c r="H31" s="320"/>
      <c r="I31" s="333" t="s">
        <v>590</v>
      </c>
      <c r="K31" s="2038" t="s">
        <v>392</v>
      </c>
      <c r="L31" s="2038"/>
      <c r="M31" s="2038"/>
      <c r="N31" s="2038"/>
      <c r="O31" s="2038"/>
      <c r="P31" s="2038"/>
    </row>
    <row r="32" spans="1:16" ht="12.65" customHeight="1" thickBot="1" x14ac:dyDescent="0.25">
      <c r="A32" s="2021"/>
      <c r="B32" s="2034" t="s">
        <v>361</v>
      </c>
      <c r="C32" s="2035"/>
      <c r="D32" s="2035"/>
      <c r="E32" s="2036"/>
      <c r="F32" s="2032" t="s">
        <v>393</v>
      </c>
      <c r="G32" s="2033"/>
      <c r="H32" s="332" t="str">
        <f>IF(B9&lt;&gt;"",ROUNDDOWN(H31/B9,1),"")</f>
        <v/>
      </c>
      <c r="I32" s="336" t="s">
        <v>394</v>
      </c>
      <c r="K32" s="2038"/>
      <c r="L32" s="2038"/>
      <c r="M32" s="2038"/>
      <c r="N32" s="2038"/>
      <c r="O32" s="2038"/>
      <c r="P32" s="2038"/>
    </row>
    <row r="33" spans="1:17" ht="12.65" customHeight="1" x14ac:dyDescent="0.2">
      <c r="A33" s="2019" t="s">
        <v>336</v>
      </c>
      <c r="B33" s="2022" t="s">
        <v>598</v>
      </c>
      <c r="C33" s="2023"/>
      <c r="D33" s="2023"/>
      <c r="E33" s="2024"/>
      <c r="F33" s="2025" t="s">
        <v>395</v>
      </c>
      <c r="G33" s="2026"/>
      <c r="H33" s="328"/>
      <c r="I33" s="329" t="s">
        <v>590</v>
      </c>
      <c r="K33" s="2040" t="s">
        <v>396</v>
      </c>
      <c r="L33" s="2041"/>
      <c r="M33" s="2040" t="s">
        <v>600</v>
      </c>
      <c r="N33" s="2042"/>
      <c r="O33" s="2042"/>
      <c r="P33" s="2041"/>
    </row>
    <row r="34" spans="1:17" ht="12.65" customHeight="1" x14ac:dyDescent="0.2">
      <c r="A34" s="2020"/>
      <c r="B34" s="2027" t="s">
        <v>361</v>
      </c>
      <c r="C34" s="2028"/>
      <c r="D34" s="2028"/>
      <c r="E34" s="2029"/>
      <c r="F34" s="2030" t="s">
        <v>398</v>
      </c>
      <c r="G34" s="2031"/>
      <c r="H34" s="332" t="str">
        <f>IF(B10&lt;&gt;"",ROUNDDOWN(H33/B10,1),"")</f>
        <v/>
      </c>
      <c r="I34" s="333" t="s">
        <v>399</v>
      </c>
      <c r="K34" s="2082" t="s">
        <v>950</v>
      </c>
      <c r="L34" s="2093"/>
      <c r="M34" s="2045" t="s">
        <v>951</v>
      </c>
      <c r="N34" s="2088"/>
      <c r="O34" s="2088"/>
      <c r="P34" s="2096"/>
    </row>
    <row r="35" spans="1:17" ht="12.65" customHeight="1" x14ac:dyDescent="0.2">
      <c r="A35" s="2020"/>
      <c r="B35" s="2027" t="s">
        <v>949</v>
      </c>
      <c r="C35" s="2028"/>
      <c r="D35" s="2028"/>
      <c r="E35" s="2029"/>
      <c r="F35" s="2030" t="s">
        <v>400</v>
      </c>
      <c r="G35" s="2031"/>
      <c r="H35" s="320"/>
      <c r="I35" s="333" t="s">
        <v>590</v>
      </c>
      <c r="K35" s="2084"/>
      <c r="L35" s="2094"/>
      <c r="M35" s="2089"/>
      <c r="N35" s="2090"/>
      <c r="O35" s="2090"/>
      <c r="P35" s="2097"/>
    </row>
    <row r="36" spans="1:17" ht="12.65" customHeight="1" thickBot="1" x14ac:dyDescent="0.25">
      <c r="A36" s="2021"/>
      <c r="B36" s="2034" t="s">
        <v>361</v>
      </c>
      <c r="C36" s="2035"/>
      <c r="D36" s="2035"/>
      <c r="E36" s="2036"/>
      <c r="F36" s="2032" t="s">
        <v>401</v>
      </c>
      <c r="G36" s="2033"/>
      <c r="H36" s="332" t="str">
        <f>IF(B10&lt;&gt;"",ROUNDDOWN(H35/B10,1),"")</f>
        <v/>
      </c>
      <c r="I36" s="336" t="s">
        <v>402</v>
      </c>
      <c r="K36" s="2086"/>
      <c r="L36" s="2095"/>
      <c r="M36" s="2091"/>
      <c r="N36" s="2092"/>
      <c r="O36" s="2092"/>
      <c r="P36" s="2098"/>
      <c r="Q36" s="88"/>
    </row>
    <row r="37" spans="1:17" ht="12.65" customHeight="1" x14ac:dyDescent="0.2">
      <c r="A37" s="2019" t="s">
        <v>342</v>
      </c>
      <c r="B37" s="2022" t="s">
        <v>598</v>
      </c>
      <c r="C37" s="2023"/>
      <c r="D37" s="2023"/>
      <c r="E37" s="2024"/>
      <c r="F37" s="2025" t="s">
        <v>403</v>
      </c>
      <c r="G37" s="2026"/>
      <c r="H37" s="328"/>
      <c r="I37" s="329" t="s">
        <v>590</v>
      </c>
      <c r="K37" s="2082" t="s">
        <v>952</v>
      </c>
      <c r="L37" s="2083"/>
      <c r="M37" s="2045" t="s">
        <v>953</v>
      </c>
      <c r="N37" s="2088"/>
      <c r="O37" s="2088"/>
      <c r="P37" s="2088"/>
      <c r="Q37" s="325"/>
    </row>
    <row r="38" spans="1:17" ht="12.65" customHeight="1" x14ac:dyDescent="0.2">
      <c r="A38" s="2020"/>
      <c r="B38" s="2027" t="s">
        <v>361</v>
      </c>
      <c r="C38" s="2028"/>
      <c r="D38" s="2028"/>
      <c r="E38" s="2029"/>
      <c r="F38" s="2030" t="s">
        <v>404</v>
      </c>
      <c r="G38" s="2031"/>
      <c r="H38" s="332" t="str">
        <f>IF(B11&lt;&gt;"",ROUNDDOWN(H37/B11,1),"")</f>
        <v/>
      </c>
      <c r="I38" s="333" t="s">
        <v>405</v>
      </c>
      <c r="K38" s="2084"/>
      <c r="L38" s="2085"/>
      <c r="M38" s="2089"/>
      <c r="N38" s="2090"/>
      <c r="O38" s="2090"/>
      <c r="P38" s="2090"/>
      <c r="Q38" s="325"/>
    </row>
    <row r="39" spans="1:17" ht="12.65" customHeight="1" x14ac:dyDescent="0.2">
      <c r="A39" s="2020"/>
      <c r="B39" s="2027" t="s">
        <v>949</v>
      </c>
      <c r="C39" s="2028"/>
      <c r="D39" s="2028"/>
      <c r="E39" s="2029"/>
      <c r="F39" s="2030" t="s">
        <v>406</v>
      </c>
      <c r="G39" s="2031"/>
      <c r="H39" s="320"/>
      <c r="I39" s="333" t="s">
        <v>590</v>
      </c>
      <c r="K39" s="2086"/>
      <c r="L39" s="2087"/>
      <c r="M39" s="2091"/>
      <c r="N39" s="2092"/>
      <c r="O39" s="2092"/>
      <c r="P39" s="2092"/>
      <c r="Q39" s="325"/>
    </row>
    <row r="40" spans="1:17" ht="12.65" customHeight="1" thickBot="1" x14ac:dyDescent="0.25">
      <c r="A40" s="2021"/>
      <c r="B40" s="2034" t="s">
        <v>361</v>
      </c>
      <c r="C40" s="2035"/>
      <c r="D40" s="2035"/>
      <c r="E40" s="2036"/>
      <c r="F40" s="2032" t="s">
        <v>407</v>
      </c>
      <c r="G40" s="2033"/>
      <c r="H40" s="332" t="str">
        <f>IF(B11&lt;&gt;"",ROUNDDOWN(H39/B11,1),"")</f>
        <v/>
      </c>
      <c r="I40" s="336" t="s">
        <v>408</v>
      </c>
      <c r="M40" s="86"/>
      <c r="N40" s="86"/>
      <c r="O40" s="86"/>
      <c r="P40" s="86"/>
      <c r="Q40" s="88"/>
    </row>
    <row r="41" spans="1:17" ht="12.65" customHeight="1" x14ac:dyDescent="0.2">
      <c r="A41" s="2019" t="s">
        <v>111</v>
      </c>
      <c r="B41" s="2022" t="s">
        <v>598</v>
      </c>
      <c r="C41" s="2023"/>
      <c r="D41" s="2023"/>
      <c r="E41" s="2024"/>
      <c r="F41" s="2025" t="s">
        <v>409</v>
      </c>
      <c r="G41" s="2026"/>
      <c r="H41" s="328"/>
      <c r="I41" s="329" t="s">
        <v>590</v>
      </c>
      <c r="M41" s="86"/>
      <c r="N41" s="86"/>
      <c r="O41" s="86"/>
      <c r="P41" s="86"/>
      <c r="Q41" s="88"/>
    </row>
    <row r="42" spans="1:17" ht="12.65" customHeight="1" x14ac:dyDescent="0.2">
      <c r="A42" s="2020"/>
      <c r="B42" s="2027" t="s">
        <v>361</v>
      </c>
      <c r="C42" s="2028"/>
      <c r="D42" s="2028"/>
      <c r="E42" s="2029"/>
      <c r="F42" s="2030" t="s">
        <v>410</v>
      </c>
      <c r="G42" s="2031"/>
      <c r="H42" s="332" t="str">
        <f>IF(E6&lt;&gt;"",ROUNDDOWN(H41/E6,1),"")</f>
        <v/>
      </c>
      <c r="I42" s="333" t="s">
        <v>411</v>
      </c>
      <c r="M42" s="86"/>
      <c r="N42" s="86"/>
      <c r="O42" s="86"/>
      <c r="P42" s="86"/>
      <c r="Q42" s="88"/>
    </row>
    <row r="43" spans="1:17" ht="12.65" customHeight="1" x14ac:dyDescent="0.2">
      <c r="A43" s="2020"/>
      <c r="B43" s="2027" t="s">
        <v>949</v>
      </c>
      <c r="C43" s="2028"/>
      <c r="D43" s="2028"/>
      <c r="E43" s="2029"/>
      <c r="F43" s="2030" t="s">
        <v>412</v>
      </c>
      <c r="G43" s="2031"/>
      <c r="H43" s="320"/>
      <c r="I43" s="333" t="s">
        <v>590</v>
      </c>
      <c r="M43" s="86"/>
      <c r="N43" s="86"/>
      <c r="O43" s="86"/>
      <c r="P43" s="86"/>
    </row>
    <row r="44" spans="1:17" ht="12.65" customHeight="1" thickBot="1" x14ac:dyDescent="0.25">
      <c r="A44" s="2021"/>
      <c r="B44" s="2034" t="s">
        <v>361</v>
      </c>
      <c r="C44" s="2035"/>
      <c r="D44" s="2035"/>
      <c r="E44" s="2036"/>
      <c r="F44" s="2032" t="s">
        <v>413</v>
      </c>
      <c r="G44" s="2033"/>
      <c r="H44" s="332" t="str">
        <f>IF(E6&lt;&gt;"",ROUNDDOWN(H43/E6,1),"")</f>
        <v/>
      </c>
      <c r="I44" s="336" t="s">
        <v>414</v>
      </c>
      <c r="M44" s="86"/>
      <c r="N44" s="86"/>
      <c r="O44" s="86"/>
      <c r="P44" s="86"/>
    </row>
    <row r="45" spans="1:17" ht="12.65" customHeight="1" x14ac:dyDescent="0.2">
      <c r="A45" s="2019" t="s">
        <v>115</v>
      </c>
      <c r="B45" s="2022" t="s">
        <v>598</v>
      </c>
      <c r="C45" s="2023"/>
      <c r="D45" s="2023"/>
      <c r="E45" s="2024"/>
      <c r="F45" s="2025" t="s">
        <v>415</v>
      </c>
      <c r="G45" s="2026"/>
      <c r="H45" s="328"/>
      <c r="I45" s="329" t="s">
        <v>590</v>
      </c>
    </row>
    <row r="46" spans="1:17" ht="12.65" customHeight="1" x14ac:dyDescent="0.2">
      <c r="A46" s="2020"/>
      <c r="B46" s="2027" t="s">
        <v>361</v>
      </c>
      <c r="C46" s="2028"/>
      <c r="D46" s="2028"/>
      <c r="E46" s="2029"/>
      <c r="F46" s="2030" t="s">
        <v>416</v>
      </c>
      <c r="G46" s="2031"/>
      <c r="H46" s="332" t="str">
        <f>IF(E7&lt;&gt;"",ROUNDDOWN(H45/E7,1),"")</f>
        <v/>
      </c>
      <c r="I46" s="333" t="s">
        <v>417</v>
      </c>
    </row>
    <row r="47" spans="1:17" ht="12.65" customHeight="1" x14ac:dyDescent="0.2">
      <c r="A47" s="2020"/>
      <c r="B47" s="2027" t="s">
        <v>949</v>
      </c>
      <c r="C47" s="2028"/>
      <c r="D47" s="2028"/>
      <c r="E47" s="2029"/>
      <c r="F47" s="2030" t="s">
        <v>418</v>
      </c>
      <c r="G47" s="2031"/>
      <c r="H47" s="320"/>
      <c r="I47" s="333" t="s">
        <v>590</v>
      </c>
    </row>
    <row r="48" spans="1:17" ht="12.65" customHeight="1" thickBot="1" x14ac:dyDescent="0.25">
      <c r="A48" s="2021"/>
      <c r="B48" s="2034" t="s">
        <v>361</v>
      </c>
      <c r="C48" s="2035"/>
      <c r="D48" s="2035"/>
      <c r="E48" s="2036"/>
      <c r="F48" s="2032" t="s">
        <v>419</v>
      </c>
      <c r="G48" s="2033"/>
      <c r="H48" s="332" t="str">
        <f>IF(E7&lt;&gt;"",ROUNDDOWN(H47/E7,1),"")</f>
        <v/>
      </c>
      <c r="I48" s="336" t="s">
        <v>420</v>
      </c>
    </row>
    <row r="49" spans="1:10" ht="12.65" customHeight="1" x14ac:dyDescent="0.2">
      <c r="A49" s="2019" t="s">
        <v>326</v>
      </c>
      <c r="B49" s="2022" t="s">
        <v>598</v>
      </c>
      <c r="C49" s="2023"/>
      <c r="D49" s="2023"/>
      <c r="E49" s="2024"/>
      <c r="F49" s="2025" t="s">
        <v>421</v>
      </c>
      <c r="G49" s="2026"/>
      <c r="H49" s="328"/>
      <c r="I49" s="329" t="s">
        <v>590</v>
      </c>
    </row>
    <row r="50" spans="1:10" ht="12.65" customHeight="1" x14ac:dyDescent="0.2">
      <c r="A50" s="2020"/>
      <c r="B50" s="2027" t="s">
        <v>361</v>
      </c>
      <c r="C50" s="2028"/>
      <c r="D50" s="2028"/>
      <c r="E50" s="2029"/>
      <c r="F50" s="2030" t="s">
        <v>422</v>
      </c>
      <c r="G50" s="2031"/>
      <c r="H50" s="332" t="str">
        <f>IF(E8&lt;&gt;"",ROUNDDOWN(H49/E8,1),"")</f>
        <v/>
      </c>
      <c r="I50" s="333" t="s">
        <v>423</v>
      </c>
    </row>
    <row r="51" spans="1:10" ht="12.65" customHeight="1" x14ac:dyDescent="0.2">
      <c r="A51" s="2020"/>
      <c r="B51" s="2027" t="s">
        <v>949</v>
      </c>
      <c r="C51" s="2028"/>
      <c r="D51" s="2028"/>
      <c r="E51" s="2029"/>
      <c r="F51" s="2030" t="s">
        <v>424</v>
      </c>
      <c r="G51" s="2031"/>
      <c r="H51" s="320"/>
      <c r="I51" s="333" t="s">
        <v>590</v>
      </c>
    </row>
    <row r="52" spans="1:10" ht="12.65" customHeight="1" thickBot="1" x14ac:dyDescent="0.25">
      <c r="A52" s="2021"/>
      <c r="B52" s="2034" t="s">
        <v>361</v>
      </c>
      <c r="C52" s="2035"/>
      <c r="D52" s="2035"/>
      <c r="E52" s="2036"/>
      <c r="F52" s="2032" t="s">
        <v>425</v>
      </c>
      <c r="G52" s="2033"/>
      <c r="H52" s="332" t="str">
        <f>IF(E8&lt;&gt;"",ROUNDDOWN(H51/E8,1),"")</f>
        <v/>
      </c>
      <c r="I52" s="336" t="s">
        <v>426</v>
      </c>
    </row>
    <row r="53" spans="1:10" ht="12.65" customHeight="1" x14ac:dyDescent="0.2">
      <c r="A53" s="2019" t="s">
        <v>332</v>
      </c>
      <c r="B53" s="2022" t="s">
        <v>598</v>
      </c>
      <c r="C53" s="2023"/>
      <c r="D53" s="2023"/>
      <c r="E53" s="2024"/>
      <c r="F53" s="2025" t="s">
        <v>427</v>
      </c>
      <c r="G53" s="2026"/>
      <c r="H53" s="328"/>
      <c r="I53" s="329" t="s">
        <v>590</v>
      </c>
    </row>
    <row r="54" spans="1:10" ht="12.65" customHeight="1" x14ac:dyDescent="0.2">
      <c r="A54" s="2020"/>
      <c r="B54" s="2027" t="s">
        <v>361</v>
      </c>
      <c r="C54" s="2028"/>
      <c r="D54" s="2028"/>
      <c r="E54" s="2029"/>
      <c r="F54" s="2030" t="s">
        <v>428</v>
      </c>
      <c r="G54" s="2031"/>
      <c r="H54" s="332" t="str">
        <f>IF(E9&lt;&gt;"",ROUNDDOWN(H53/E9,1),"")</f>
        <v/>
      </c>
      <c r="I54" s="333" t="s">
        <v>429</v>
      </c>
    </row>
    <row r="55" spans="1:10" ht="12.65" customHeight="1" x14ac:dyDescent="0.2">
      <c r="A55" s="2020"/>
      <c r="B55" s="2027" t="s">
        <v>949</v>
      </c>
      <c r="C55" s="2028"/>
      <c r="D55" s="2028"/>
      <c r="E55" s="2029"/>
      <c r="F55" s="2030" t="s">
        <v>430</v>
      </c>
      <c r="G55" s="2031"/>
      <c r="H55" s="320"/>
      <c r="I55" s="333" t="s">
        <v>590</v>
      </c>
    </row>
    <row r="56" spans="1:10" ht="12.65" customHeight="1" thickBot="1" x14ac:dyDescent="0.25">
      <c r="A56" s="2021"/>
      <c r="B56" s="2034" t="s">
        <v>361</v>
      </c>
      <c r="C56" s="2035"/>
      <c r="D56" s="2035"/>
      <c r="E56" s="2036"/>
      <c r="F56" s="2032" t="s">
        <v>431</v>
      </c>
      <c r="G56" s="2033"/>
      <c r="H56" s="332" t="str">
        <f>IF(E9&lt;&gt;"",ROUNDDOWN(H55/E9,1),"")</f>
        <v/>
      </c>
      <c r="I56" s="336" t="s">
        <v>432</v>
      </c>
    </row>
    <row r="57" spans="1:10" ht="12.65" customHeight="1" x14ac:dyDescent="0.2">
      <c r="A57" s="2019" t="s">
        <v>338</v>
      </c>
      <c r="B57" s="2022" t="s">
        <v>598</v>
      </c>
      <c r="C57" s="2023"/>
      <c r="D57" s="2023"/>
      <c r="E57" s="2024"/>
      <c r="F57" s="2025" t="s">
        <v>433</v>
      </c>
      <c r="G57" s="2026"/>
      <c r="H57" s="328"/>
      <c r="I57" s="329" t="s">
        <v>590</v>
      </c>
    </row>
    <row r="58" spans="1:10" ht="12.65" customHeight="1" x14ac:dyDescent="0.2">
      <c r="A58" s="2020"/>
      <c r="B58" s="2027" t="s">
        <v>361</v>
      </c>
      <c r="C58" s="2028"/>
      <c r="D58" s="2028"/>
      <c r="E58" s="2029"/>
      <c r="F58" s="2030" t="s">
        <v>434</v>
      </c>
      <c r="G58" s="2031"/>
      <c r="H58" s="332" t="str">
        <f>IF(E10&lt;&gt;"",ROUNDDOWN(H57/E10,1),"")</f>
        <v/>
      </c>
      <c r="I58" s="333" t="s">
        <v>435</v>
      </c>
    </row>
    <row r="59" spans="1:10" ht="12.65" customHeight="1" x14ac:dyDescent="0.2">
      <c r="A59" s="2020"/>
      <c r="B59" s="2027" t="s">
        <v>949</v>
      </c>
      <c r="C59" s="2028"/>
      <c r="D59" s="2028"/>
      <c r="E59" s="2029"/>
      <c r="F59" s="2030" t="s">
        <v>436</v>
      </c>
      <c r="G59" s="2031"/>
      <c r="H59" s="320"/>
      <c r="I59" s="333" t="s">
        <v>590</v>
      </c>
    </row>
    <row r="60" spans="1:10" ht="12.65" customHeight="1" thickBot="1" x14ac:dyDescent="0.25">
      <c r="A60" s="2021"/>
      <c r="B60" s="2034" t="s">
        <v>361</v>
      </c>
      <c r="C60" s="2035"/>
      <c r="D60" s="2035"/>
      <c r="E60" s="2036"/>
      <c r="F60" s="2032" t="s">
        <v>437</v>
      </c>
      <c r="G60" s="2033"/>
      <c r="H60" s="339" t="str">
        <f>IF(E10&lt;&gt;"",ROUNDDOWN(H59/E10,1),"")</f>
        <v/>
      </c>
      <c r="I60" s="336" t="s">
        <v>438</v>
      </c>
    </row>
    <row r="61" spans="1:10" ht="12.65" customHeight="1" x14ac:dyDescent="0.2">
      <c r="B61" s="85"/>
      <c r="C61" s="85"/>
      <c r="D61" s="85"/>
      <c r="E61" s="85"/>
      <c r="F61" s="85"/>
      <c r="G61" s="85"/>
      <c r="H61" s="85"/>
      <c r="I61" s="85"/>
      <c r="J61" s="85"/>
    </row>
  </sheetData>
  <mergeCells count="128">
    <mergeCell ref="K7:L7"/>
    <mergeCell ref="K8:L8"/>
    <mergeCell ref="K9:L9"/>
    <mergeCell ref="K10:L10"/>
    <mergeCell ref="K11:L11"/>
    <mergeCell ref="K12:L12"/>
    <mergeCell ref="A3:H4"/>
    <mergeCell ref="K3:P4"/>
    <mergeCell ref="A5:I5"/>
    <mergeCell ref="K5:L6"/>
    <mergeCell ref="M5:N6"/>
    <mergeCell ref="O5:P6"/>
    <mergeCell ref="F18:G18"/>
    <mergeCell ref="K18:L18"/>
    <mergeCell ref="B19:E19"/>
    <mergeCell ref="F19:G19"/>
    <mergeCell ref="B20:E20"/>
    <mergeCell ref="F20:G20"/>
    <mergeCell ref="A13:I15"/>
    <mergeCell ref="K13:L13"/>
    <mergeCell ref="K14:L14"/>
    <mergeCell ref="K15:L15"/>
    <mergeCell ref="K16:L16"/>
    <mergeCell ref="A17:A20"/>
    <mergeCell ref="B17:E17"/>
    <mergeCell ref="F17:G17"/>
    <mergeCell ref="K17:L17"/>
    <mergeCell ref="B18:E18"/>
    <mergeCell ref="M20:N20"/>
    <mergeCell ref="O20:P20"/>
    <mergeCell ref="A21:A24"/>
    <mergeCell ref="B21:E21"/>
    <mergeCell ref="F21:G21"/>
    <mergeCell ref="B22:E22"/>
    <mergeCell ref="F22:G22"/>
    <mergeCell ref="K22:L22"/>
    <mergeCell ref="B23:E23"/>
    <mergeCell ref="F23:G23"/>
    <mergeCell ref="F28:G28"/>
    <mergeCell ref="A29:A32"/>
    <mergeCell ref="B29:E29"/>
    <mergeCell ref="F29:G29"/>
    <mergeCell ref="B30:E30"/>
    <mergeCell ref="F30:G30"/>
    <mergeCell ref="B31:E31"/>
    <mergeCell ref="F31:G31"/>
    <mergeCell ref="B24:E24"/>
    <mergeCell ref="F24:G24"/>
    <mergeCell ref="A25:A28"/>
    <mergeCell ref="B25:E25"/>
    <mergeCell ref="F25:G25"/>
    <mergeCell ref="B26:E26"/>
    <mergeCell ref="F26:G26"/>
    <mergeCell ref="B27:E27"/>
    <mergeCell ref="F27:G27"/>
    <mergeCell ref="B28:E28"/>
    <mergeCell ref="K31:P32"/>
    <mergeCell ref="B32:E32"/>
    <mergeCell ref="F32:G32"/>
    <mergeCell ref="A33:A36"/>
    <mergeCell ref="B33:E33"/>
    <mergeCell ref="F33:G33"/>
    <mergeCell ref="K33:L33"/>
    <mergeCell ref="M33:P33"/>
    <mergeCell ref="B34:E34"/>
    <mergeCell ref="F34:G34"/>
    <mergeCell ref="K37:L39"/>
    <mergeCell ref="M37:P39"/>
    <mergeCell ref="B38:E38"/>
    <mergeCell ref="F38:G38"/>
    <mergeCell ref="B39:E39"/>
    <mergeCell ref="F39:G39"/>
    <mergeCell ref="B40:E40"/>
    <mergeCell ref="K34:L36"/>
    <mergeCell ref="M34:P36"/>
    <mergeCell ref="B35:E35"/>
    <mergeCell ref="F35:G35"/>
    <mergeCell ref="B36:E36"/>
    <mergeCell ref="F36:G36"/>
    <mergeCell ref="F40:G40"/>
    <mergeCell ref="A37:A40"/>
    <mergeCell ref="B37:E37"/>
    <mergeCell ref="F37:G37"/>
    <mergeCell ref="A45:A48"/>
    <mergeCell ref="B45:E45"/>
    <mergeCell ref="F45:G45"/>
    <mergeCell ref="B46:E46"/>
    <mergeCell ref="F46:G46"/>
    <mergeCell ref="B47:E47"/>
    <mergeCell ref="F47:G47"/>
    <mergeCell ref="B48:E48"/>
    <mergeCell ref="F48:G48"/>
    <mergeCell ref="A41:A44"/>
    <mergeCell ref="B41:E41"/>
    <mergeCell ref="F41:G41"/>
    <mergeCell ref="B42:E42"/>
    <mergeCell ref="F42:G42"/>
    <mergeCell ref="B43:E43"/>
    <mergeCell ref="F43:G43"/>
    <mergeCell ref="B44:E44"/>
    <mergeCell ref="F44:G44"/>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5"/>
  <pageMargins left="0.7" right="0.7" top="0.75" bottom="0.75" header="0.3" footer="0.3"/>
  <pageSetup paperSize="9" scale="98" orientation="portrait" r:id="rId1"/>
  <rowBreaks count="1" manualBreakCount="1">
    <brk id="62"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Q62"/>
  <sheetViews>
    <sheetView view="pageBreakPreview" zoomScaleNormal="100" zoomScaleSheetLayoutView="100" workbookViewId="0">
      <selection activeCell="I61" sqref="I61"/>
    </sheetView>
  </sheetViews>
  <sheetFormatPr defaultColWidth="9" defaultRowHeight="11" x14ac:dyDescent="0.2"/>
  <cols>
    <col min="1" max="1" width="3.6328125" style="54" customWidth="1"/>
    <col min="2" max="2" width="5.08984375" style="54" customWidth="1"/>
    <col min="3" max="3" width="8.6328125" style="54" customWidth="1"/>
    <col min="4" max="4" width="3.6328125" style="54" customWidth="1"/>
    <col min="5" max="5" width="5.1796875" style="54" customWidth="1"/>
    <col min="6" max="6" width="8.6328125" style="54" customWidth="1"/>
    <col min="7" max="7" width="4" style="54" customWidth="1"/>
    <col min="8" max="8" width="5.453125" style="54" customWidth="1"/>
    <col min="9" max="9" width="6" style="54" customWidth="1"/>
    <col min="10" max="10" width="1.26953125" style="54" customWidth="1"/>
    <col min="11" max="11" width="6.7265625" style="54" customWidth="1"/>
    <col min="12" max="12" width="9.36328125" style="54" customWidth="1"/>
    <col min="13" max="13" width="4.08984375" style="54" customWidth="1"/>
    <col min="14" max="14" width="5.6328125" style="54" customWidth="1"/>
    <col min="15" max="15" width="3.90625" style="54" customWidth="1"/>
    <col min="16" max="16" width="8.1796875" style="54" customWidth="1"/>
    <col min="17" max="17" width="2.6328125" style="54" customWidth="1"/>
    <col min="18" max="16384" width="9" style="54"/>
  </cols>
  <sheetData>
    <row r="1" spans="1:16" ht="19" x14ac:dyDescent="0.2">
      <c r="A1" s="53" t="s">
        <v>954</v>
      </c>
    </row>
    <row r="2" spans="1:16" ht="12.65" customHeight="1" x14ac:dyDescent="0.2">
      <c r="A2" s="53"/>
    </row>
    <row r="3" spans="1:16" ht="12.65" customHeight="1" x14ac:dyDescent="0.2">
      <c r="A3" s="2059" t="s">
        <v>106</v>
      </c>
      <c r="B3" s="2059"/>
      <c r="C3" s="2059"/>
      <c r="D3" s="2059"/>
      <c r="E3" s="2059"/>
      <c r="F3" s="2059"/>
      <c r="G3" s="2059"/>
      <c r="H3" s="2059"/>
      <c r="K3" s="2060" t="s">
        <v>107</v>
      </c>
      <c r="L3" s="2060"/>
      <c r="M3" s="2060"/>
      <c r="N3" s="2060"/>
      <c r="O3" s="2060"/>
      <c r="P3" s="2060"/>
    </row>
    <row r="4" spans="1:16" ht="12.65" customHeight="1" x14ac:dyDescent="0.2">
      <c r="A4" s="2059"/>
      <c r="B4" s="2059"/>
      <c r="C4" s="2059"/>
      <c r="D4" s="2059"/>
      <c r="E4" s="2059"/>
      <c r="F4" s="2059"/>
      <c r="G4" s="2059"/>
      <c r="H4" s="2059"/>
      <c r="I4" s="55"/>
      <c r="K4" s="2060"/>
      <c r="L4" s="2060"/>
      <c r="M4" s="2060"/>
      <c r="N4" s="2060"/>
      <c r="O4" s="2060"/>
      <c r="P4" s="2060"/>
    </row>
    <row r="5" spans="1:16" ht="12.65" customHeight="1" x14ac:dyDescent="0.2">
      <c r="A5" s="2061" t="s">
        <v>108</v>
      </c>
      <c r="B5" s="2061"/>
      <c r="C5" s="2061"/>
      <c r="D5" s="2061"/>
      <c r="E5" s="2061"/>
      <c r="F5" s="2061"/>
      <c r="G5" s="2061"/>
      <c r="H5" s="2061"/>
      <c r="I5" s="2061"/>
      <c r="K5" s="2074"/>
      <c r="L5" s="2074"/>
      <c r="M5" s="2076" t="s">
        <v>439</v>
      </c>
      <c r="N5" s="2076"/>
      <c r="O5" s="2099" t="s">
        <v>440</v>
      </c>
      <c r="P5" s="2100"/>
    </row>
    <row r="6" spans="1:16" ht="12.65" customHeight="1" x14ac:dyDescent="0.2">
      <c r="A6" s="56" t="s">
        <v>109</v>
      </c>
      <c r="B6" s="57"/>
      <c r="C6" s="58" t="s">
        <v>110</v>
      </c>
      <c r="D6" s="56" t="s">
        <v>111</v>
      </c>
      <c r="E6" s="57"/>
      <c r="F6" s="58" t="s">
        <v>112</v>
      </c>
      <c r="K6" s="2075"/>
      <c r="L6" s="2075"/>
      <c r="M6" s="2077"/>
      <c r="N6" s="2077"/>
      <c r="O6" s="2101"/>
      <c r="P6" s="2102"/>
    </row>
    <row r="7" spans="1:16" ht="12.65" customHeight="1" x14ac:dyDescent="0.2">
      <c r="A7" s="56" t="s">
        <v>113</v>
      </c>
      <c r="B7" s="57"/>
      <c r="C7" s="58" t="s">
        <v>114</v>
      </c>
      <c r="D7" s="56" t="s">
        <v>115</v>
      </c>
      <c r="E7" s="57"/>
      <c r="F7" s="58" t="s">
        <v>116</v>
      </c>
      <c r="K7" s="2040" t="s">
        <v>109</v>
      </c>
      <c r="L7" s="2041"/>
      <c r="M7" s="59" t="s">
        <v>492</v>
      </c>
      <c r="N7" s="60" t="str">
        <f>H18</f>
        <v/>
      </c>
      <c r="O7" s="59" t="s">
        <v>117</v>
      </c>
      <c r="P7" s="60" t="str">
        <f>H20</f>
        <v/>
      </c>
    </row>
    <row r="8" spans="1:16" ht="12.65" customHeight="1" x14ac:dyDescent="0.2">
      <c r="A8" s="56" t="s">
        <v>118</v>
      </c>
      <c r="B8" s="57"/>
      <c r="C8" s="58" t="s">
        <v>119</v>
      </c>
      <c r="D8" s="56" t="s">
        <v>326</v>
      </c>
      <c r="E8" s="57"/>
      <c r="F8" s="58" t="s">
        <v>327</v>
      </c>
      <c r="K8" s="2040" t="s">
        <v>113</v>
      </c>
      <c r="L8" s="2041"/>
      <c r="M8" s="59" t="s">
        <v>328</v>
      </c>
      <c r="N8" s="60" t="str">
        <f>H22</f>
        <v/>
      </c>
      <c r="O8" s="59" t="s">
        <v>329</v>
      </c>
      <c r="P8" s="60" t="str">
        <f>H24</f>
        <v/>
      </c>
    </row>
    <row r="9" spans="1:16" ht="12.65" customHeight="1" x14ac:dyDescent="0.2">
      <c r="A9" s="56" t="s">
        <v>330</v>
      </c>
      <c r="B9" s="57"/>
      <c r="C9" s="58" t="s">
        <v>331</v>
      </c>
      <c r="D9" s="56" t="s">
        <v>332</v>
      </c>
      <c r="E9" s="57"/>
      <c r="F9" s="58" t="s">
        <v>333</v>
      </c>
      <c r="K9" s="2040" t="s">
        <v>118</v>
      </c>
      <c r="L9" s="2041"/>
      <c r="M9" s="59" t="s">
        <v>334</v>
      </c>
      <c r="N9" s="60" t="str">
        <f>H26</f>
        <v/>
      </c>
      <c r="O9" s="59" t="s">
        <v>335</v>
      </c>
      <c r="P9" s="60" t="str">
        <f>H28</f>
        <v/>
      </c>
    </row>
    <row r="10" spans="1:16" ht="12.65" customHeight="1" x14ac:dyDescent="0.2">
      <c r="A10" s="56" t="s">
        <v>336</v>
      </c>
      <c r="B10" s="57"/>
      <c r="C10" s="58" t="s">
        <v>337</v>
      </c>
      <c r="D10" s="56" t="s">
        <v>338</v>
      </c>
      <c r="E10" s="57"/>
      <c r="F10" s="58" t="s">
        <v>339</v>
      </c>
      <c r="G10" s="61"/>
      <c r="K10" s="2040" t="s">
        <v>330</v>
      </c>
      <c r="L10" s="2041"/>
      <c r="M10" s="59" t="s">
        <v>340</v>
      </c>
      <c r="N10" s="60" t="str">
        <f>H30</f>
        <v/>
      </c>
      <c r="O10" s="59" t="s">
        <v>341</v>
      </c>
      <c r="P10" s="60" t="str">
        <f>H32</f>
        <v/>
      </c>
    </row>
    <row r="11" spans="1:16" ht="12.65" customHeight="1" x14ac:dyDescent="0.2">
      <c r="A11" s="56" t="s">
        <v>342</v>
      </c>
      <c r="B11" s="57"/>
      <c r="C11" s="62" t="s">
        <v>343</v>
      </c>
      <c r="D11" s="63"/>
      <c r="E11" s="64"/>
      <c r="F11" s="64"/>
      <c r="G11" s="65"/>
      <c r="K11" s="2040" t="s">
        <v>336</v>
      </c>
      <c r="L11" s="2041"/>
      <c r="M11" s="59" t="s">
        <v>344</v>
      </c>
      <c r="N11" s="60" t="str">
        <f>H34</f>
        <v/>
      </c>
      <c r="O11" s="59" t="s">
        <v>345</v>
      </c>
      <c r="P11" s="60" t="str">
        <f>H36</f>
        <v/>
      </c>
    </row>
    <row r="12" spans="1:16" ht="12.65" customHeight="1" x14ac:dyDescent="0.2">
      <c r="K12" s="2040" t="s">
        <v>342</v>
      </c>
      <c r="L12" s="2041"/>
      <c r="M12" s="59" t="s">
        <v>346</v>
      </c>
      <c r="N12" s="60" t="str">
        <f>H38</f>
        <v/>
      </c>
      <c r="O12" s="59" t="s">
        <v>347</v>
      </c>
      <c r="P12" s="60" t="str">
        <f>H40</f>
        <v/>
      </c>
    </row>
    <row r="13" spans="1:16" ht="12.65" customHeight="1" x14ac:dyDescent="0.2">
      <c r="A13" s="2056" t="s">
        <v>497</v>
      </c>
      <c r="B13" s="2056"/>
      <c r="C13" s="2056"/>
      <c r="D13" s="2056"/>
      <c r="E13" s="2056"/>
      <c r="F13" s="2056"/>
      <c r="G13" s="2056"/>
      <c r="H13" s="2056"/>
      <c r="I13" s="2056"/>
      <c r="K13" s="2040" t="s">
        <v>111</v>
      </c>
      <c r="L13" s="2041"/>
      <c r="M13" s="59" t="s">
        <v>348</v>
      </c>
      <c r="N13" s="60" t="str">
        <f>H42</f>
        <v/>
      </c>
      <c r="O13" s="59" t="s">
        <v>349</v>
      </c>
      <c r="P13" s="60" t="str">
        <f>H44</f>
        <v/>
      </c>
    </row>
    <row r="14" spans="1:16" ht="12.65" customHeight="1" x14ac:dyDescent="0.2">
      <c r="A14" s="2056"/>
      <c r="B14" s="2056"/>
      <c r="C14" s="2056"/>
      <c r="D14" s="2056"/>
      <c r="E14" s="2056"/>
      <c r="F14" s="2056"/>
      <c r="G14" s="2056"/>
      <c r="H14" s="2056"/>
      <c r="I14" s="2056"/>
      <c r="K14" s="2040" t="s">
        <v>115</v>
      </c>
      <c r="L14" s="2041"/>
      <c r="M14" s="59" t="s">
        <v>350</v>
      </c>
      <c r="N14" s="60" t="str">
        <f>H46</f>
        <v/>
      </c>
      <c r="O14" s="59" t="s">
        <v>351</v>
      </c>
      <c r="P14" s="60" t="str">
        <f>H48</f>
        <v/>
      </c>
    </row>
    <row r="15" spans="1:16" ht="12.65" customHeight="1" x14ac:dyDescent="0.2">
      <c r="A15" s="2056"/>
      <c r="B15" s="2056"/>
      <c r="C15" s="2056"/>
      <c r="D15" s="2056"/>
      <c r="E15" s="2056"/>
      <c r="F15" s="2056"/>
      <c r="G15" s="2056"/>
      <c r="H15" s="2056"/>
      <c r="I15" s="2056"/>
      <c r="K15" s="2040" t="s">
        <v>326</v>
      </c>
      <c r="L15" s="2041"/>
      <c r="M15" s="59" t="s">
        <v>352</v>
      </c>
      <c r="N15" s="60" t="str">
        <f>H50</f>
        <v/>
      </c>
      <c r="O15" s="59" t="s">
        <v>353</v>
      </c>
      <c r="P15" s="60" t="str">
        <f>H52</f>
        <v/>
      </c>
    </row>
    <row r="16" spans="1:16" ht="12.65" customHeight="1" thickBot="1" x14ac:dyDescent="0.25">
      <c r="A16" s="66" t="s">
        <v>354</v>
      </c>
      <c r="B16" s="65"/>
      <c r="C16" s="65"/>
      <c r="D16" s="65"/>
      <c r="E16" s="65"/>
      <c r="F16" s="65"/>
      <c r="G16" s="65"/>
      <c r="H16" s="65"/>
      <c r="K16" s="2040" t="s">
        <v>332</v>
      </c>
      <c r="L16" s="2041"/>
      <c r="M16" s="59" t="s">
        <v>355</v>
      </c>
      <c r="N16" s="60" t="str">
        <f>H54</f>
        <v/>
      </c>
      <c r="O16" s="59" t="s">
        <v>356</v>
      </c>
      <c r="P16" s="60" t="str">
        <f>H56</f>
        <v/>
      </c>
    </row>
    <row r="17" spans="1:16" ht="12.65" customHeight="1" thickBot="1" x14ac:dyDescent="0.25">
      <c r="A17" s="2019" t="s">
        <v>109</v>
      </c>
      <c r="B17" s="2022" t="s">
        <v>598</v>
      </c>
      <c r="C17" s="2023"/>
      <c r="D17" s="2023"/>
      <c r="E17" s="2024"/>
      <c r="F17" s="2025" t="s">
        <v>358</v>
      </c>
      <c r="G17" s="2026"/>
      <c r="H17" s="67"/>
      <c r="I17" s="68" t="s">
        <v>590</v>
      </c>
      <c r="K17" s="2057" t="s">
        <v>338</v>
      </c>
      <c r="L17" s="2058"/>
      <c r="M17" s="69" t="s">
        <v>359</v>
      </c>
      <c r="N17" s="70" t="str">
        <f>H58</f>
        <v/>
      </c>
      <c r="O17" s="69" t="s">
        <v>360</v>
      </c>
      <c r="P17" s="70" t="str">
        <f>H60</f>
        <v/>
      </c>
    </row>
    <row r="18" spans="1:16" ht="12.65" customHeight="1" thickTop="1" x14ac:dyDescent="0.2">
      <c r="A18" s="2020"/>
      <c r="B18" s="2027" t="s">
        <v>361</v>
      </c>
      <c r="C18" s="2028"/>
      <c r="D18" s="2028"/>
      <c r="E18" s="2029"/>
      <c r="F18" s="2030" t="s">
        <v>362</v>
      </c>
      <c r="G18" s="2031"/>
      <c r="H18" s="71" t="str">
        <f>IF(B6&lt;&gt;"",ROUNDDOWN(H17/B6,1),"")</f>
        <v/>
      </c>
      <c r="I18" s="72" t="s">
        <v>363</v>
      </c>
      <c r="K18" s="2054" t="s">
        <v>364</v>
      </c>
      <c r="L18" s="2055"/>
      <c r="M18" s="73" t="s">
        <v>493</v>
      </c>
      <c r="N18" s="74" t="str">
        <f>IF((SUM(N7:N17))&lt;&gt;0,SUM(N7:N17),"")</f>
        <v/>
      </c>
      <c r="O18" s="73" t="s">
        <v>494</v>
      </c>
      <c r="P18" s="74" t="str">
        <f>IF((SUM(P7:P17))&lt;&gt;0,SUM(P7:P17),"")</f>
        <v/>
      </c>
    </row>
    <row r="19" spans="1:16" ht="12.65" customHeight="1" x14ac:dyDescent="0.2">
      <c r="A19" s="2020"/>
      <c r="B19" s="2027" t="s">
        <v>599</v>
      </c>
      <c r="C19" s="2028"/>
      <c r="D19" s="2028"/>
      <c r="E19" s="2029"/>
      <c r="F19" s="2030" t="s">
        <v>365</v>
      </c>
      <c r="G19" s="2031"/>
      <c r="H19" s="57"/>
      <c r="I19" s="72" t="s">
        <v>590</v>
      </c>
    </row>
    <row r="20" spans="1:16" ht="12.65" customHeight="1" thickBot="1" x14ac:dyDescent="0.25">
      <c r="A20" s="2021"/>
      <c r="B20" s="2034" t="s">
        <v>361</v>
      </c>
      <c r="C20" s="2035"/>
      <c r="D20" s="2035"/>
      <c r="E20" s="2036"/>
      <c r="F20" s="2032" t="s">
        <v>366</v>
      </c>
      <c r="G20" s="2033"/>
      <c r="H20" s="71" t="str">
        <f>IF(B6&lt;&gt;"",ROUNDDOWN(H19/B6,1),"")</f>
        <v/>
      </c>
      <c r="I20" s="75" t="s">
        <v>367</v>
      </c>
      <c r="M20" s="2039" t="s">
        <v>368</v>
      </c>
      <c r="N20" s="2039"/>
      <c r="O20" s="2039" t="s">
        <v>369</v>
      </c>
      <c r="P20" s="2039"/>
    </row>
    <row r="21" spans="1:16" ht="12.65" customHeight="1" thickBot="1" x14ac:dyDescent="0.25">
      <c r="A21" s="2019" t="s">
        <v>113</v>
      </c>
      <c r="B21" s="2022" t="s">
        <v>598</v>
      </c>
      <c r="C21" s="2023"/>
      <c r="D21" s="2023"/>
      <c r="E21" s="2024"/>
      <c r="F21" s="2025" t="s">
        <v>370</v>
      </c>
      <c r="G21" s="2026"/>
      <c r="H21" s="67"/>
      <c r="I21" s="68" t="s">
        <v>590</v>
      </c>
    </row>
    <row r="22" spans="1:16" ht="12.65" customHeight="1" thickTop="1" thickBot="1" x14ac:dyDescent="0.25">
      <c r="A22" s="2020"/>
      <c r="B22" s="2027" t="s">
        <v>361</v>
      </c>
      <c r="C22" s="2028"/>
      <c r="D22" s="2028"/>
      <c r="E22" s="2029"/>
      <c r="F22" s="2030" t="s">
        <v>371</v>
      </c>
      <c r="G22" s="2031"/>
      <c r="H22" s="71" t="str">
        <f>IF(B7&lt;&gt;"",ROUNDDOWN(H21/B7,1),"")</f>
        <v/>
      </c>
      <c r="I22" s="72" t="s">
        <v>372</v>
      </c>
      <c r="K22" s="2040" t="s">
        <v>373</v>
      </c>
      <c r="L22" s="2041"/>
      <c r="M22" s="76" t="s">
        <v>374</v>
      </c>
      <c r="N22" s="77" t="str">
        <f>IF(SUM(N7:N17)&lt;&gt;0,ROUNDDOWN(AVERAGE(N7:N17),1),"")</f>
        <v/>
      </c>
      <c r="O22" s="54" t="s">
        <v>375</v>
      </c>
      <c r="P22" s="77" t="str">
        <f>IF(SUM(P7:P17)&lt;&gt;0,ROUNDDOWN(AVERAGE(P7:P17),1),"")</f>
        <v/>
      </c>
    </row>
    <row r="23" spans="1:16" ht="12.65" customHeight="1" thickTop="1" x14ac:dyDescent="0.2">
      <c r="A23" s="2020"/>
      <c r="B23" s="2027" t="s">
        <v>599</v>
      </c>
      <c r="C23" s="2028"/>
      <c r="D23" s="2028"/>
      <c r="E23" s="2029"/>
      <c r="F23" s="2030" t="s">
        <v>376</v>
      </c>
      <c r="G23" s="2031"/>
      <c r="H23" s="57"/>
      <c r="I23" s="72" t="s">
        <v>590</v>
      </c>
      <c r="K23" s="78" t="s">
        <v>377</v>
      </c>
      <c r="L23" s="78"/>
      <c r="M23" s="79"/>
      <c r="N23" s="80"/>
      <c r="O23" s="80"/>
      <c r="P23" s="80"/>
    </row>
    <row r="24" spans="1:16" ht="12.65" customHeight="1" thickBot="1" x14ac:dyDescent="0.25">
      <c r="A24" s="2021"/>
      <c r="B24" s="2034" t="s">
        <v>361</v>
      </c>
      <c r="C24" s="2035"/>
      <c r="D24" s="2035"/>
      <c r="E24" s="2036"/>
      <c r="F24" s="2032" t="s">
        <v>378</v>
      </c>
      <c r="G24" s="2033"/>
      <c r="H24" s="71" t="str">
        <f>IF(B7&lt;&gt;"",ROUNDDOWN(H23/B7,1),"")</f>
        <v/>
      </c>
      <c r="I24" s="75" t="s">
        <v>379</v>
      </c>
      <c r="M24" s="81"/>
    </row>
    <row r="25" spans="1:16" ht="12.65" customHeight="1" thickBot="1" x14ac:dyDescent="0.25">
      <c r="A25" s="2019" t="s">
        <v>118</v>
      </c>
      <c r="B25" s="2022" t="s">
        <v>598</v>
      </c>
      <c r="C25" s="2023"/>
      <c r="D25" s="2023"/>
      <c r="E25" s="2024"/>
      <c r="F25" s="2025" t="s">
        <v>380</v>
      </c>
      <c r="G25" s="2026"/>
      <c r="H25" s="67"/>
      <c r="I25" s="68" t="s">
        <v>590</v>
      </c>
    </row>
    <row r="26" spans="1:16" ht="12.65" customHeight="1" thickTop="1" thickBot="1" x14ac:dyDescent="0.25">
      <c r="A26" s="2020"/>
      <c r="B26" s="2027" t="s">
        <v>361</v>
      </c>
      <c r="C26" s="2028"/>
      <c r="D26" s="2028"/>
      <c r="E26" s="2029"/>
      <c r="F26" s="2030" t="s">
        <v>381</v>
      </c>
      <c r="G26" s="2031"/>
      <c r="H26" s="71" t="str">
        <f>IF(B8&lt;&gt;"",ROUNDDOWN(H25/B8,1),"")</f>
        <v/>
      </c>
      <c r="I26" s="72" t="s">
        <v>382</v>
      </c>
      <c r="K26" s="82" t="s">
        <v>495</v>
      </c>
      <c r="L26" s="77" t="str">
        <f>P22</f>
        <v/>
      </c>
      <c r="M26" s="81" t="s">
        <v>212</v>
      </c>
    </row>
    <row r="27" spans="1:16" ht="12.65" customHeight="1" thickTop="1" thickBot="1" x14ac:dyDescent="0.25">
      <c r="A27" s="2020"/>
      <c r="B27" s="2027" t="s">
        <v>599</v>
      </c>
      <c r="C27" s="2028"/>
      <c r="D27" s="2028"/>
      <c r="E27" s="2029"/>
      <c r="F27" s="2030" t="s">
        <v>383</v>
      </c>
      <c r="G27" s="2031"/>
      <c r="H27" s="57"/>
      <c r="I27" s="72" t="s">
        <v>590</v>
      </c>
      <c r="N27" s="82" t="s">
        <v>384</v>
      </c>
      <c r="O27" s="83" t="str">
        <f>IF(L26&lt;&gt;"",(L26/L28)*100,"")</f>
        <v/>
      </c>
      <c r="P27" s="76" t="s">
        <v>385</v>
      </c>
    </row>
    <row r="28" spans="1:16" ht="12.65" customHeight="1" thickTop="1" thickBot="1" x14ac:dyDescent="0.25">
      <c r="A28" s="2021"/>
      <c r="B28" s="2034" t="s">
        <v>361</v>
      </c>
      <c r="C28" s="2035"/>
      <c r="D28" s="2035"/>
      <c r="E28" s="2036"/>
      <c r="F28" s="2032" t="s">
        <v>386</v>
      </c>
      <c r="G28" s="2033"/>
      <c r="H28" s="71" t="str">
        <f>IF(B8&lt;&gt;"",ROUNDDOWN(H27/B8,1),"")</f>
        <v/>
      </c>
      <c r="I28" s="75" t="s">
        <v>387</v>
      </c>
      <c r="K28" s="82" t="s">
        <v>496</v>
      </c>
      <c r="L28" s="77" t="str">
        <f>N22</f>
        <v/>
      </c>
      <c r="M28" s="54" t="s">
        <v>212</v>
      </c>
    </row>
    <row r="29" spans="1:16" ht="12.65" customHeight="1" x14ac:dyDescent="0.2">
      <c r="A29" s="2019" t="s">
        <v>330</v>
      </c>
      <c r="B29" s="2022" t="s">
        <v>598</v>
      </c>
      <c r="C29" s="2023"/>
      <c r="D29" s="2023"/>
      <c r="E29" s="2024"/>
      <c r="F29" s="2025" t="s">
        <v>388</v>
      </c>
      <c r="G29" s="2026"/>
      <c r="H29" s="67"/>
      <c r="I29" s="68" t="s">
        <v>590</v>
      </c>
    </row>
    <row r="30" spans="1:16" ht="12.65" customHeight="1" x14ac:dyDescent="0.2">
      <c r="A30" s="2020"/>
      <c r="B30" s="2027" t="s">
        <v>361</v>
      </c>
      <c r="C30" s="2028"/>
      <c r="D30" s="2028"/>
      <c r="E30" s="2029"/>
      <c r="F30" s="2030" t="s">
        <v>389</v>
      </c>
      <c r="G30" s="2031"/>
      <c r="H30" s="71" t="str">
        <f>IF(B9&lt;&gt;"",ROUNDDOWN(H29/B9,1),"")</f>
        <v/>
      </c>
      <c r="I30" s="72" t="s">
        <v>390</v>
      </c>
    </row>
    <row r="31" spans="1:16" ht="12.65" customHeight="1" x14ac:dyDescent="0.2">
      <c r="A31" s="2020"/>
      <c r="B31" s="2027" t="s">
        <v>599</v>
      </c>
      <c r="C31" s="2028"/>
      <c r="D31" s="2028"/>
      <c r="E31" s="2029"/>
      <c r="F31" s="2030" t="s">
        <v>391</v>
      </c>
      <c r="G31" s="2031"/>
      <c r="H31" s="57"/>
      <c r="I31" s="72" t="s">
        <v>590</v>
      </c>
      <c r="K31" s="2038" t="s">
        <v>392</v>
      </c>
      <c r="L31" s="2038"/>
      <c r="M31" s="2038"/>
      <c r="N31" s="2038"/>
      <c r="O31" s="2038"/>
      <c r="P31" s="2038"/>
    </row>
    <row r="32" spans="1:16" ht="12.65" customHeight="1" thickBot="1" x14ac:dyDescent="0.25">
      <c r="A32" s="2021"/>
      <c r="B32" s="2034" t="s">
        <v>361</v>
      </c>
      <c r="C32" s="2035"/>
      <c r="D32" s="2035"/>
      <c r="E32" s="2036"/>
      <c r="F32" s="2032" t="s">
        <v>393</v>
      </c>
      <c r="G32" s="2033"/>
      <c r="H32" s="71" t="str">
        <f>IF(B9&lt;&gt;"",ROUNDDOWN(H31/B9,1),"")</f>
        <v/>
      </c>
      <c r="I32" s="75" t="s">
        <v>394</v>
      </c>
      <c r="K32" s="2038"/>
      <c r="L32" s="2038"/>
      <c r="M32" s="2038"/>
      <c r="N32" s="2038"/>
      <c r="O32" s="2038"/>
      <c r="P32" s="2038"/>
    </row>
    <row r="33" spans="1:17" ht="12.65" customHeight="1" x14ac:dyDescent="0.2">
      <c r="A33" s="2019" t="s">
        <v>336</v>
      </c>
      <c r="B33" s="2022" t="s">
        <v>598</v>
      </c>
      <c r="C33" s="2023"/>
      <c r="D33" s="2023"/>
      <c r="E33" s="2024"/>
      <c r="F33" s="2025" t="s">
        <v>395</v>
      </c>
      <c r="G33" s="2026"/>
      <c r="H33" s="67"/>
      <c r="I33" s="68" t="s">
        <v>590</v>
      </c>
      <c r="K33" s="2040" t="s">
        <v>396</v>
      </c>
      <c r="L33" s="2041"/>
      <c r="M33" s="2040" t="s">
        <v>600</v>
      </c>
      <c r="N33" s="2042"/>
      <c r="O33" s="2042"/>
      <c r="P33" s="2041"/>
    </row>
    <row r="34" spans="1:17" ht="12.65" customHeight="1" x14ac:dyDescent="0.2">
      <c r="A34" s="2020"/>
      <c r="B34" s="2027" t="s">
        <v>361</v>
      </c>
      <c r="C34" s="2028"/>
      <c r="D34" s="2028"/>
      <c r="E34" s="2029"/>
      <c r="F34" s="2030" t="s">
        <v>398</v>
      </c>
      <c r="G34" s="2031"/>
      <c r="H34" s="71" t="str">
        <f>IF(B10&lt;&gt;"",ROUNDDOWN(H33/B10,1),"")</f>
        <v/>
      </c>
      <c r="I34" s="72" t="s">
        <v>399</v>
      </c>
      <c r="K34" s="2103" t="s">
        <v>601</v>
      </c>
      <c r="L34" s="2104"/>
      <c r="M34" s="2109" t="s">
        <v>955</v>
      </c>
      <c r="N34" s="2110"/>
      <c r="O34" s="2110"/>
      <c r="P34" s="2111"/>
    </row>
    <row r="35" spans="1:17" ht="12.65" customHeight="1" x14ac:dyDescent="0.2">
      <c r="A35" s="2020"/>
      <c r="B35" s="2027" t="s">
        <v>599</v>
      </c>
      <c r="C35" s="2028"/>
      <c r="D35" s="2028"/>
      <c r="E35" s="2029"/>
      <c r="F35" s="2030" t="s">
        <v>400</v>
      </c>
      <c r="G35" s="2031"/>
      <c r="H35" s="57"/>
      <c r="I35" s="72" t="s">
        <v>590</v>
      </c>
      <c r="K35" s="2105"/>
      <c r="L35" s="2106"/>
      <c r="M35" s="2112"/>
      <c r="N35" s="2113"/>
      <c r="O35" s="2113"/>
      <c r="P35" s="2114"/>
    </row>
    <row r="36" spans="1:17" ht="12.65" customHeight="1" thickBot="1" x14ac:dyDescent="0.25">
      <c r="A36" s="2021"/>
      <c r="B36" s="2034" t="s">
        <v>361</v>
      </c>
      <c r="C36" s="2035"/>
      <c r="D36" s="2035"/>
      <c r="E36" s="2036"/>
      <c r="F36" s="2032" t="s">
        <v>401</v>
      </c>
      <c r="G36" s="2033"/>
      <c r="H36" s="71" t="str">
        <f>IF(B10&lt;&gt;"",ROUNDDOWN(H35/B10,1),"")</f>
        <v/>
      </c>
      <c r="I36" s="75" t="s">
        <v>402</v>
      </c>
      <c r="K36" s="2107"/>
      <c r="L36" s="2108"/>
      <c r="M36" s="2115"/>
      <c r="N36" s="2116"/>
      <c r="O36" s="2116"/>
      <c r="P36" s="2117"/>
      <c r="Q36" s="65"/>
    </row>
    <row r="37" spans="1:17" ht="12.65" customHeight="1" x14ac:dyDescent="0.2">
      <c r="A37" s="2019" t="s">
        <v>342</v>
      </c>
      <c r="B37" s="2022" t="s">
        <v>598</v>
      </c>
      <c r="C37" s="2023"/>
      <c r="D37" s="2023"/>
      <c r="E37" s="2024"/>
      <c r="F37" s="2025" t="s">
        <v>403</v>
      </c>
      <c r="G37" s="2026"/>
      <c r="H37" s="67"/>
      <c r="I37" s="68" t="s">
        <v>590</v>
      </c>
      <c r="K37" s="87"/>
      <c r="L37" s="87"/>
      <c r="M37" s="86"/>
      <c r="N37" s="86"/>
      <c r="O37" s="86"/>
      <c r="P37" s="86"/>
      <c r="Q37" s="65"/>
    </row>
    <row r="38" spans="1:17" ht="12.65" customHeight="1" x14ac:dyDescent="0.2">
      <c r="A38" s="2020"/>
      <c r="B38" s="2027" t="s">
        <v>361</v>
      </c>
      <c r="C38" s="2028"/>
      <c r="D38" s="2028"/>
      <c r="E38" s="2029"/>
      <c r="F38" s="2030" t="s">
        <v>404</v>
      </c>
      <c r="G38" s="2031"/>
      <c r="H38" s="71" t="str">
        <f>IF(B11&lt;&gt;"",ROUNDDOWN(H37/B11,1),"")</f>
        <v/>
      </c>
      <c r="I38" s="72" t="s">
        <v>405</v>
      </c>
      <c r="K38" s="88"/>
      <c r="L38" s="88"/>
      <c r="M38" s="86"/>
      <c r="N38" s="86"/>
      <c r="O38" s="86"/>
      <c r="P38" s="86"/>
      <c r="Q38" s="65"/>
    </row>
    <row r="39" spans="1:17" ht="12.65" customHeight="1" x14ac:dyDescent="0.2">
      <c r="A39" s="2020"/>
      <c r="B39" s="2027" t="s">
        <v>599</v>
      </c>
      <c r="C39" s="2028"/>
      <c r="D39" s="2028"/>
      <c r="E39" s="2029"/>
      <c r="F39" s="2030" t="s">
        <v>406</v>
      </c>
      <c r="G39" s="2031"/>
      <c r="H39" s="57"/>
      <c r="I39" s="72" t="s">
        <v>590</v>
      </c>
      <c r="K39" s="88"/>
      <c r="L39" s="88"/>
      <c r="M39" s="86"/>
      <c r="N39" s="86"/>
      <c r="O39" s="86"/>
      <c r="P39" s="86"/>
      <c r="Q39" s="65"/>
    </row>
    <row r="40" spans="1:17" ht="12.65" customHeight="1" thickBot="1" x14ac:dyDescent="0.25">
      <c r="A40" s="2021"/>
      <c r="B40" s="2034" t="s">
        <v>361</v>
      </c>
      <c r="C40" s="2035"/>
      <c r="D40" s="2035"/>
      <c r="E40" s="2036"/>
      <c r="F40" s="2032" t="s">
        <v>407</v>
      </c>
      <c r="G40" s="2033"/>
      <c r="H40" s="71" t="str">
        <f>IF(B11&lt;&gt;"",ROUNDDOWN(H39/B11,1),"")</f>
        <v/>
      </c>
      <c r="I40" s="75" t="s">
        <v>408</v>
      </c>
      <c r="K40" s="88"/>
      <c r="L40" s="88"/>
      <c r="M40" s="86"/>
      <c r="N40" s="86"/>
      <c r="O40" s="86"/>
      <c r="P40" s="86"/>
      <c r="Q40" s="65"/>
    </row>
    <row r="41" spans="1:17" ht="12.65" customHeight="1" x14ac:dyDescent="0.2">
      <c r="A41" s="2019" t="s">
        <v>111</v>
      </c>
      <c r="B41" s="2022" t="s">
        <v>598</v>
      </c>
      <c r="C41" s="2023"/>
      <c r="D41" s="2023"/>
      <c r="E41" s="2024"/>
      <c r="F41" s="2025" t="s">
        <v>409</v>
      </c>
      <c r="G41" s="2026"/>
      <c r="H41" s="67"/>
      <c r="I41" s="68" t="s">
        <v>590</v>
      </c>
      <c r="K41" s="88"/>
      <c r="L41" s="88"/>
      <c r="M41" s="86"/>
      <c r="N41" s="86"/>
      <c r="O41" s="86"/>
      <c r="P41" s="86"/>
      <c r="Q41" s="65"/>
    </row>
    <row r="42" spans="1:17" ht="12.65" customHeight="1" x14ac:dyDescent="0.2">
      <c r="A42" s="2020"/>
      <c r="B42" s="2027" t="s">
        <v>361</v>
      </c>
      <c r="C42" s="2028"/>
      <c r="D42" s="2028"/>
      <c r="E42" s="2029"/>
      <c r="F42" s="2030" t="s">
        <v>410</v>
      </c>
      <c r="G42" s="2031"/>
      <c r="H42" s="71" t="str">
        <f>IF(E6&lt;&gt;"",ROUNDDOWN(H41/E6,1),"")</f>
        <v/>
      </c>
      <c r="I42" s="72" t="s">
        <v>411</v>
      </c>
      <c r="K42" s="88"/>
      <c r="L42" s="88"/>
      <c r="M42" s="86"/>
      <c r="N42" s="86"/>
      <c r="O42" s="86"/>
      <c r="P42" s="86"/>
      <c r="Q42" s="65"/>
    </row>
    <row r="43" spans="1:17" ht="12.65" customHeight="1" x14ac:dyDescent="0.2">
      <c r="A43" s="2020"/>
      <c r="B43" s="2027" t="s">
        <v>599</v>
      </c>
      <c r="C43" s="2028"/>
      <c r="D43" s="2028"/>
      <c r="E43" s="2029"/>
      <c r="F43" s="2030" t="s">
        <v>412</v>
      </c>
      <c r="G43" s="2031"/>
      <c r="H43" s="57"/>
      <c r="I43" s="72" t="s">
        <v>590</v>
      </c>
      <c r="K43" s="88"/>
      <c r="L43" s="88"/>
      <c r="M43" s="86"/>
      <c r="N43" s="86"/>
      <c r="O43" s="86"/>
      <c r="P43" s="86"/>
    </row>
    <row r="44" spans="1:17" ht="12.65" customHeight="1" thickBot="1" x14ac:dyDescent="0.25">
      <c r="A44" s="2021"/>
      <c r="B44" s="2034" t="s">
        <v>361</v>
      </c>
      <c r="C44" s="2035"/>
      <c r="D44" s="2035"/>
      <c r="E44" s="2036"/>
      <c r="F44" s="2032" t="s">
        <v>413</v>
      </c>
      <c r="G44" s="2033"/>
      <c r="H44" s="71" t="str">
        <f>IF(E6&lt;&gt;"",ROUNDDOWN(H43/E6,1),"")</f>
        <v/>
      </c>
      <c r="I44" s="75" t="s">
        <v>414</v>
      </c>
      <c r="K44" s="88"/>
      <c r="L44" s="88"/>
      <c r="M44" s="86"/>
      <c r="N44" s="86"/>
      <c r="O44" s="86"/>
      <c r="P44" s="86"/>
    </row>
    <row r="45" spans="1:17" ht="12.65" customHeight="1" x14ac:dyDescent="0.2">
      <c r="A45" s="2019" t="s">
        <v>115</v>
      </c>
      <c r="B45" s="2022" t="s">
        <v>598</v>
      </c>
      <c r="C45" s="2023"/>
      <c r="D45" s="2023"/>
      <c r="E45" s="2024"/>
      <c r="F45" s="2025" t="s">
        <v>415</v>
      </c>
      <c r="G45" s="2026"/>
      <c r="H45" s="67"/>
      <c r="I45" s="68" t="s">
        <v>590</v>
      </c>
      <c r="K45" s="88"/>
      <c r="L45" s="88"/>
    </row>
    <row r="46" spans="1:17" ht="12.65" customHeight="1" x14ac:dyDescent="0.2">
      <c r="A46" s="2020"/>
      <c r="B46" s="2027" t="s">
        <v>361</v>
      </c>
      <c r="C46" s="2028"/>
      <c r="D46" s="2028"/>
      <c r="E46" s="2029"/>
      <c r="F46" s="2030" t="s">
        <v>416</v>
      </c>
      <c r="G46" s="2031"/>
      <c r="H46" s="71" t="str">
        <f>IF(E7&lt;&gt;"",ROUNDDOWN(H45/E7,1),"")</f>
        <v/>
      </c>
      <c r="I46" s="72" t="s">
        <v>417</v>
      </c>
    </row>
    <row r="47" spans="1:17" ht="12.65" customHeight="1" x14ac:dyDescent="0.2">
      <c r="A47" s="2020"/>
      <c r="B47" s="2027" t="s">
        <v>599</v>
      </c>
      <c r="C47" s="2028"/>
      <c r="D47" s="2028"/>
      <c r="E47" s="2029"/>
      <c r="F47" s="2030" t="s">
        <v>418</v>
      </c>
      <c r="G47" s="2031"/>
      <c r="H47" s="57"/>
      <c r="I47" s="72" t="s">
        <v>590</v>
      </c>
    </row>
    <row r="48" spans="1:17" ht="12.65" customHeight="1" thickBot="1" x14ac:dyDescent="0.25">
      <c r="A48" s="2021"/>
      <c r="B48" s="2034" t="s">
        <v>361</v>
      </c>
      <c r="C48" s="2035"/>
      <c r="D48" s="2035"/>
      <c r="E48" s="2036"/>
      <c r="F48" s="2032" t="s">
        <v>419</v>
      </c>
      <c r="G48" s="2033"/>
      <c r="H48" s="71" t="str">
        <f>IF(E7&lt;&gt;"",ROUNDDOWN(H47/E7,1),"")</f>
        <v/>
      </c>
      <c r="I48" s="75" t="s">
        <v>420</v>
      </c>
    </row>
    <row r="49" spans="1:14" ht="12.65" customHeight="1" x14ac:dyDescent="0.2">
      <c r="A49" s="2019" t="s">
        <v>326</v>
      </c>
      <c r="B49" s="2022" t="s">
        <v>598</v>
      </c>
      <c r="C49" s="2023"/>
      <c r="D49" s="2023"/>
      <c r="E49" s="2024"/>
      <c r="F49" s="2025" t="s">
        <v>421</v>
      </c>
      <c r="G49" s="2026"/>
      <c r="H49" s="67"/>
      <c r="I49" s="68" t="s">
        <v>590</v>
      </c>
    </row>
    <row r="50" spans="1:14" ht="12.65" customHeight="1" x14ac:dyDescent="0.2">
      <c r="A50" s="2020"/>
      <c r="B50" s="2027" t="s">
        <v>361</v>
      </c>
      <c r="C50" s="2028"/>
      <c r="D50" s="2028"/>
      <c r="E50" s="2029"/>
      <c r="F50" s="2030" t="s">
        <v>422</v>
      </c>
      <c r="G50" s="2031"/>
      <c r="H50" s="71" t="str">
        <f>IF(E8&lt;&gt;"",ROUNDDOWN(H49/E8,1),"")</f>
        <v/>
      </c>
      <c r="I50" s="72" t="s">
        <v>423</v>
      </c>
    </row>
    <row r="51" spans="1:14" ht="12.65" customHeight="1" x14ac:dyDescent="0.2">
      <c r="A51" s="2020"/>
      <c r="B51" s="2027" t="s">
        <v>599</v>
      </c>
      <c r="C51" s="2028"/>
      <c r="D51" s="2028"/>
      <c r="E51" s="2029"/>
      <c r="F51" s="2030" t="s">
        <v>424</v>
      </c>
      <c r="G51" s="2031"/>
      <c r="H51" s="57"/>
      <c r="I51" s="72" t="s">
        <v>590</v>
      </c>
    </row>
    <row r="52" spans="1:14" ht="12.65" customHeight="1" thickBot="1" x14ac:dyDescent="0.25">
      <c r="A52" s="2021"/>
      <c r="B52" s="2034" t="s">
        <v>361</v>
      </c>
      <c r="C52" s="2035"/>
      <c r="D52" s="2035"/>
      <c r="E52" s="2036"/>
      <c r="F52" s="2032" t="s">
        <v>425</v>
      </c>
      <c r="G52" s="2033"/>
      <c r="H52" s="71" t="str">
        <f>IF(E8&lt;&gt;"",ROUNDDOWN(H51/E8,1),"")</f>
        <v/>
      </c>
      <c r="I52" s="75" t="s">
        <v>426</v>
      </c>
    </row>
    <row r="53" spans="1:14" ht="12.65" customHeight="1" x14ac:dyDescent="0.2">
      <c r="A53" s="2019" t="s">
        <v>332</v>
      </c>
      <c r="B53" s="2022" t="s">
        <v>598</v>
      </c>
      <c r="C53" s="2023"/>
      <c r="D53" s="2023"/>
      <c r="E53" s="2024"/>
      <c r="F53" s="2025" t="s">
        <v>427</v>
      </c>
      <c r="G53" s="2026"/>
      <c r="H53" s="67"/>
      <c r="I53" s="68" t="s">
        <v>590</v>
      </c>
    </row>
    <row r="54" spans="1:14" ht="12.65" customHeight="1" x14ac:dyDescent="0.2">
      <c r="A54" s="2020"/>
      <c r="B54" s="2027" t="s">
        <v>361</v>
      </c>
      <c r="C54" s="2028"/>
      <c r="D54" s="2028"/>
      <c r="E54" s="2029"/>
      <c r="F54" s="2030" t="s">
        <v>428</v>
      </c>
      <c r="G54" s="2031"/>
      <c r="H54" s="71" t="str">
        <f>IF(E9&lt;&gt;"",ROUNDDOWN(H53/E9,1),"")</f>
        <v/>
      </c>
      <c r="I54" s="72" t="s">
        <v>429</v>
      </c>
    </row>
    <row r="55" spans="1:14" ht="12.65" customHeight="1" x14ac:dyDescent="0.2">
      <c r="A55" s="2020"/>
      <c r="B55" s="2027" t="s">
        <v>599</v>
      </c>
      <c r="C55" s="2028"/>
      <c r="D55" s="2028"/>
      <c r="E55" s="2029"/>
      <c r="F55" s="2030" t="s">
        <v>430</v>
      </c>
      <c r="G55" s="2031"/>
      <c r="H55" s="57"/>
      <c r="I55" s="72" t="s">
        <v>590</v>
      </c>
    </row>
    <row r="56" spans="1:14" ht="12.65" customHeight="1" thickBot="1" x14ac:dyDescent="0.25">
      <c r="A56" s="2021"/>
      <c r="B56" s="2034" t="s">
        <v>361</v>
      </c>
      <c r="C56" s="2035"/>
      <c r="D56" s="2035"/>
      <c r="E56" s="2036"/>
      <c r="F56" s="2032" t="s">
        <v>431</v>
      </c>
      <c r="G56" s="2033"/>
      <c r="H56" s="71" t="str">
        <f>IF(E9&lt;&gt;"",ROUNDDOWN(H55/E9,1),"")</f>
        <v/>
      </c>
      <c r="I56" s="75" t="s">
        <v>432</v>
      </c>
    </row>
    <row r="57" spans="1:14" ht="12.65" customHeight="1" x14ac:dyDescent="0.2">
      <c r="A57" s="2019" t="s">
        <v>338</v>
      </c>
      <c r="B57" s="2022" t="s">
        <v>598</v>
      </c>
      <c r="C57" s="2023"/>
      <c r="D57" s="2023"/>
      <c r="E57" s="2024"/>
      <c r="F57" s="2025" t="s">
        <v>433</v>
      </c>
      <c r="G57" s="2026"/>
      <c r="H57" s="67"/>
      <c r="I57" s="68" t="s">
        <v>590</v>
      </c>
    </row>
    <row r="58" spans="1:14" ht="12.65" customHeight="1" x14ac:dyDescent="0.2">
      <c r="A58" s="2020"/>
      <c r="B58" s="2027" t="s">
        <v>361</v>
      </c>
      <c r="C58" s="2028"/>
      <c r="D58" s="2028"/>
      <c r="E58" s="2029"/>
      <c r="F58" s="2030" t="s">
        <v>434</v>
      </c>
      <c r="G58" s="2031"/>
      <c r="H58" s="71" t="str">
        <f>IF(E10&lt;&gt;"",ROUNDDOWN(H57/E10,1),"")</f>
        <v/>
      </c>
      <c r="I58" s="72" t="s">
        <v>435</v>
      </c>
    </row>
    <row r="59" spans="1:14" ht="12.65" customHeight="1" x14ac:dyDescent="0.2">
      <c r="A59" s="2020"/>
      <c r="B59" s="2027" t="s">
        <v>599</v>
      </c>
      <c r="C59" s="2028"/>
      <c r="D59" s="2028"/>
      <c r="E59" s="2029"/>
      <c r="F59" s="2030" t="s">
        <v>436</v>
      </c>
      <c r="G59" s="2031"/>
      <c r="H59" s="57"/>
      <c r="I59" s="72" t="s">
        <v>590</v>
      </c>
    </row>
    <row r="60" spans="1:14" ht="12.65" customHeight="1" thickBot="1" x14ac:dyDescent="0.25">
      <c r="A60" s="2021"/>
      <c r="B60" s="2034" t="s">
        <v>361</v>
      </c>
      <c r="C60" s="2035"/>
      <c r="D60" s="2035"/>
      <c r="E60" s="2036"/>
      <c r="F60" s="2032" t="s">
        <v>437</v>
      </c>
      <c r="G60" s="2033"/>
      <c r="H60" s="84" t="str">
        <f>IF(E10&lt;&gt;"",ROUNDDOWN(H59/E10,1),"")</f>
        <v/>
      </c>
      <c r="I60" s="75" t="s">
        <v>438</v>
      </c>
    </row>
    <row r="61" spans="1:14" ht="12.65" customHeight="1" x14ac:dyDescent="0.2">
      <c r="B61" s="85"/>
      <c r="C61" s="85"/>
      <c r="D61" s="85"/>
      <c r="E61" s="85"/>
      <c r="F61" s="85"/>
      <c r="G61" s="85"/>
      <c r="H61" s="85"/>
      <c r="I61" s="85"/>
      <c r="J61" s="85"/>
      <c r="M61" s="85"/>
      <c r="N61" s="85"/>
    </row>
    <row r="62" spans="1:14" ht="12" x14ac:dyDescent="0.2">
      <c r="K62" s="85"/>
      <c r="L62" s="85"/>
    </row>
  </sheetData>
  <mergeCells count="126">
    <mergeCell ref="K7:L7"/>
    <mergeCell ref="K8:L8"/>
    <mergeCell ref="K9:L9"/>
    <mergeCell ref="K10:L10"/>
    <mergeCell ref="K11:L11"/>
    <mergeCell ref="K12:L12"/>
    <mergeCell ref="A3:H4"/>
    <mergeCell ref="K3:P4"/>
    <mergeCell ref="A5:I5"/>
    <mergeCell ref="K5:L6"/>
    <mergeCell ref="M5:N6"/>
    <mergeCell ref="O5:P6"/>
    <mergeCell ref="A13:I15"/>
    <mergeCell ref="K13:L13"/>
    <mergeCell ref="K14:L14"/>
    <mergeCell ref="K15:L15"/>
    <mergeCell ref="K16:L16"/>
    <mergeCell ref="A17:A20"/>
    <mergeCell ref="B17:E17"/>
    <mergeCell ref="F17:G17"/>
    <mergeCell ref="K17:L17"/>
    <mergeCell ref="B18:E18"/>
    <mergeCell ref="F23:G23"/>
    <mergeCell ref="B24:E24"/>
    <mergeCell ref="F24:G24"/>
    <mergeCell ref="F18:G18"/>
    <mergeCell ref="K18:L18"/>
    <mergeCell ref="B19:E19"/>
    <mergeCell ref="F19:G19"/>
    <mergeCell ref="B20:E20"/>
    <mergeCell ref="F20:G20"/>
    <mergeCell ref="M20:N20"/>
    <mergeCell ref="K33:L33"/>
    <mergeCell ref="M33:P33"/>
    <mergeCell ref="B34:E34"/>
    <mergeCell ref="F34:G34"/>
    <mergeCell ref="F28:G28"/>
    <mergeCell ref="A29:A32"/>
    <mergeCell ref="B29:E29"/>
    <mergeCell ref="F29:G29"/>
    <mergeCell ref="B30:E30"/>
    <mergeCell ref="F30:G30"/>
    <mergeCell ref="B31:E31"/>
    <mergeCell ref="F31:G31"/>
    <mergeCell ref="K34:L36"/>
    <mergeCell ref="M34:P36"/>
    <mergeCell ref="B35:E35"/>
    <mergeCell ref="O20:P20"/>
    <mergeCell ref="A21:A24"/>
    <mergeCell ref="B21:E21"/>
    <mergeCell ref="F21:G21"/>
    <mergeCell ref="B22:E22"/>
    <mergeCell ref="F22:G22"/>
    <mergeCell ref="K22:L22"/>
    <mergeCell ref="B23:E23"/>
    <mergeCell ref="F35:G35"/>
    <mergeCell ref="B36:E36"/>
    <mergeCell ref="F36:G36"/>
    <mergeCell ref="K31:P32"/>
    <mergeCell ref="B32:E32"/>
    <mergeCell ref="F32:G32"/>
    <mergeCell ref="A25:A28"/>
    <mergeCell ref="B25:E25"/>
    <mergeCell ref="F25:G25"/>
    <mergeCell ref="B26:E26"/>
    <mergeCell ref="F26:G26"/>
    <mergeCell ref="B27:E27"/>
    <mergeCell ref="F27:G27"/>
    <mergeCell ref="B28:E28"/>
    <mergeCell ref="A33:A36"/>
    <mergeCell ref="B33:E33"/>
    <mergeCell ref="F33:G33"/>
    <mergeCell ref="A37:A40"/>
    <mergeCell ref="B37:E37"/>
    <mergeCell ref="F37:G37"/>
    <mergeCell ref="B38:E38"/>
    <mergeCell ref="F38:G38"/>
    <mergeCell ref="B39:E39"/>
    <mergeCell ref="F39:G39"/>
    <mergeCell ref="B40:E40"/>
    <mergeCell ref="F40:G40"/>
    <mergeCell ref="A41:A44"/>
    <mergeCell ref="B41:E41"/>
    <mergeCell ref="F41:G41"/>
    <mergeCell ref="B42:E42"/>
    <mergeCell ref="F42:G42"/>
    <mergeCell ref="B43:E43"/>
    <mergeCell ref="F43:G43"/>
    <mergeCell ref="B44:E44"/>
    <mergeCell ref="F44:G44"/>
    <mergeCell ref="A45:A48"/>
    <mergeCell ref="B45:E45"/>
    <mergeCell ref="F45:G45"/>
    <mergeCell ref="B46:E46"/>
    <mergeCell ref="F46:G46"/>
    <mergeCell ref="B47:E47"/>
    <mergeCell ref="F47:G47"/>
    <mergeCell ref="B48:E48"/>
    <mergeCell ref="F48:G48"/>
    <mergeCell ref="A49:A52"/>
    <mergeCell ref="B49:E49"/>
    <mergeCell ref="F49:G49"/>
    <mergeCell ref="B50:E50"/>
    <mergeCell ref="F50:G50"/>
    <mergeCell ref="B51:E51"/>
    <mergeCell ref="F51:G51"/>
    <mergeCell ref="B52:E52"/>
    <mergeCell ref="F52:G52"/>
    <mergeCell ref="A53:A56"/>
    <mergeCell ref="B53:E53"/>
    <mergeCell ref="F53:G53"/>
    <mergeCell ref="B54:E54"/>
    <mergeCell ref="F54:G54"/>
    <mergeCell ref="B55:E55"/>
    <mergeCell ref="F55:G55"/>
    <mergeCell ref="B56:E56"/>
    <mergeCell ref="F56:G56"/>
    <mergeCell ref="A57:A60"/>
    <mergeCell ref="B57:E57"/>
    <mergeCell ref="F57:G57"/>
    <mergeCell ref="B58:E58"/>
    <mergeCell ref="F58:G58"/>
    <mergeCell ref="B59:E59"/>
    <mergeCell ref="F59:G59"/>
    <mergeCell ref="B60:E60"/>
    <mergeCell ref="F60:G60"/>
  </mergeCells>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28</vt:i4>
      </vt:variant>
    </vt:vector>
  </HeadingPairs>
  <TitlesOfParts>
    <vt:vector size="46" baseType="lpstr">
      <vt:lpstr>フェイスシート</vt:lpstr>
      <vt:lpstr>１．点検シート（人員・設備・運営） </vt:lpstr>
      <vt:lpstr>２．点検リスト①</vt:lpstr>
      <vt:lpstr>２．点検リスト②</vt:lpstr>
      <vt:lpstr>２．点検リスト③</vt:lpstr>
      <vt:lpstr>２．点検リスト④</vt:lpstr>
      <vt:lpstr>勤務体制（1枚版）</vt:lpstr>
      <vt:lpstr>勤務体制（100名）</vt:lpstr>
      <vt:lpstr>シフト記号表（勤務時間帯）</vt:lpstr>
      <vt:lpstr>記入方法</vt:lpstr>
      <vt:lpstr>プルダウン・リスト</vt:lpstr>
      <vt:lpstr>４．点検シート（加算等） </vt:lpstr>
      <vt:lpstr>４．処遇改善加算(Ⅴの場合)</vt:lpstr>
      <vt:lpstr>（別紙１）規模確認</vt:lpstr>
      <vt:lpstr>（別紙２）サービス提供体制①</vt:lpstr>
      <vt:lpstr>（別紙3）サービス提供体制②</vt:lpstr>
      <vt:lpstr>（別紙４）サービス提供体制③</vt:lpstr>
      <vt:lpstr>（別紙５）サービス提供体制④</vt:lpstr>
      <vt:lpstr>'シフト記号表（勤務時間帯）'!【記載例】シフト記号</vt:lpstr>
      <vt:lpstr>'（別紙２）サービス提供体制①'!Print_Area</vt:lpstr>
      <vt:lpstr>'（別紙3）サービス提供体制②'!Print_Area</vt:lpstr>
      <vt:lpstr>'（別紙４）サービス提供体制③'!Print_Area</vt:lpstr>
      <vt:lpstr>'（別紙５）サービス提供体制④'!Print_Area</vt:lpstr>
      <vt:lpstr>'１．点検シート（人員・設備・運営） '!Print_Area</vt:lpstr>
      <vt:lpstr>'２．点検リスト①'!Print_Area</vt:lpstr>
      <vt:lpstr>'２．点検リスト②'!Print_Area</vt:lpstr>
      <vt:lpstr>'２．点検リスト③'!Print_Area</vt:lpstr>
      <vt:lpstr>'２．点検リスト④'!Print_Area</vt:lpstr>
      <vt:lpstr>'４．処遇改善加算(Ⅴの場合)'!Print_Area</vt:lpstr>
      <vt:lpstr>'４．点検シート（加算等） '!Print_Area</vt:lpstr>
      <vt:lpstr>フェイスシート!Print_Area</vt:lpstr>
      <vt:lpstr>記入方法!Print_Area</vt:lpstr>
      <vt:lpstr>'勤務体制（100名）'!Print_Area</vt:lpstr>
      <vt:lpstr>'勤務体制（1枚版）'!Print_Area</vt:lpstr>
      <vt:lpstr>'１．点検シート（人員・設備・運営） '!Print_Titles</vt:lpstr>
      <vt:lpstr>'４．処遇改善加算(Ⅴの場合)'!Print_Titles</vt:lpstr>
      <vt:lpstr>'４．点検シート（加算等） '!Print_Titles</vt:lpstr>
      <vt:lpstr>'勤務体制（100名）'!Print_Titles</vt:lpstr>
      <vt:lpstr>'勤務体制（1枚版）'!Print_Titles</vt:lpstr>
      <vt:lpstr>シフト記号表</vt:lpstr>
      <vt:lpstr>介護職員</vt:lpstr>
      <vt:lpstr>看護職員</vt:lpstr>
      <vt:lpstr>管理者</vt:lpstr>
      <vt:lpstr>機能訓練指導員</vt:lpstr>
      <vt:lpstr>職種</vt:lpstr>
      <vt:lpstr>生活相談員</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m095127</dc:creator>
  <cp:lastModifiedBy>SG19200のC20-3693</cp:lastModifiedBy>
  <cp:lastPrinted>2024-06-04T02:03:19Z</cp:lastPrinted>
  <dcterms:created xsi:type="dcterms:W3CDTF">2008-02-15T09:01:12Z</dcterms:created>
  <dcterms:modified xsi:type="dcterms:W3CDTF">2024-06-04T02:07:57Z</dcterms:modified>
</cp:coreProperties>
</file>